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I:\WPS\Watershed Science\Water Science Series Technical Reports\Reports\2021\WSS 2021-07, Simplified GW Allocation Approach\GW Allocation - Oct 22 Version - final revisons from Al\"/>
    </mc:Choice>
  </mc:AlternateContent>
  <xr:revisionPtr revIDLastSave="0" documentId="13_ncr:1_{0256EDE9-0A88-40E7-81DE-82CC22051D97}" xr6:coauthVersionLast="45" xr6:coauthVersionMax="45" xr10:uidLastSave="{00000000-0000-0000-0000-000000000000}"/>
  <bookViews>
    <workbookView xWindow="-120" yWindow="-120" windowWidth="20730" windowHeight="11160" tabRatio="500" firstSheet="5" activeTab="7" xr2:uid="{00000000-000D-0000-FFFF-FFFF00000000}"/>
  </bookViews>
  <sheets>
    <sheet name="Instructions" sheetId="9" r:id="rId1"/>
    <sheet name="Cover" sheetId="1" r:id="rId2"/>
    <sheet name="Aquifer Types" sheetId="2" r:id="rId3"/>
    <sheet name="Methods" sheetId="8" r:id="rId4"/>
    <sheet name="Aquifers 1a , 1b ,1c ,2, 3" sheetId="3" r:id="rId5"/>
    <sheet name="Aquifer 4a" sheetId="4" r:id="rId6"/>
    <sheet name="Aquifers 4b, 4c" sheetId="5" r:id="rId7"/>
    <sheet name="Aquifers 5a,5b,6a,6b" sheetId="6" r:id="rId8"/>
    <sheet name="References" sheetId="7" r:id="rId9"/>
    <sheet name="Sheet2" sheetId="10" r:id="rId10"/>
    <sheet name="Sheet3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28" i="4" l="1"/>
  <c r="D8" i="4"/>
  <c r="D9" i="4" s="1"/>
  <c r="E8" i="4"/>
  <c r="F8" i="4"/>
  <c r="G8" i="4"/>
  <c r="G9" i="4" s="1"/>
  <c r="H8" i="4"/>
  <c r="H9" i="4" s="1"/>
  <c r="I8" i="4"/>
  <c r="J8" i="4"/>
  <c r="K8" i="4"/>
  <c r="K9" i="4" s="1"/>
  <c r="L8" i="4"/>
  <c r="L9" i="4" s="1"/>
  <c r="M8" i="4"/>
  <c r="N8" i="4"/>
  <c r="O8" i="4"/>
  <c r="O9" i="4" s="1"/>
  <c r="O32" i="4"/>
  <c r="E9" i="4"/>
  <c r="F9" i="4"/>
  <c r="I9" i="4"/>
  <c r="J9" i="4"/>
  <c r="M9" i="4"/>
  <c r="N9" i="4"/>
  <c r="E30" i="4"/>
  <c r="P14" i="4"/>
  <c r="L30" i="4" s="1"/>
  <c r="P17" i="4"/>
  <c r="E2" i="4"/>
  <c r="B1" i="4"/>
  <c r="O2" i="4"/>
  <c r="E32" i="4"/>
  <c r="P5" i="4"/>
  <c r="P7" i="4"/>
  <c r="P6" i="4"/>
  <c r="P10" i="4"/>
  <c r="P21" i="4"/>
  <c r="P20" i="4"/>
  <c r="P19" i="4"/>
  <c r="P16" i="4"/>
  <c r="P15" i="4"/>
  <c r="P13" i="4"/>
  <c r="P11" i="4"/>
  <c r="N1" i="4"/>
  <c r="N2" i="4"/>
  <c r="P8" i="4"/>
  <c r="D20" i="3"/>
  <c r="D8" i="3"/>
  <c r="E20" i="3"/>
  <c r="E8" i="3" s="1"/>
  <c r="E9" i="3" s="1"/>
  <c r="F20" i="3"/>
  <c r="F8" i="3" s="1"/>
  <c r="F9" i="3" s="1"/>
  <c r="G20" i="3"/>
  <c r="G8" i="3"/>
  <c r="G9" i="3" s="1"/>
  <c r="H20" i="3"/>
  <c r="H8" i="3" s="1"/>
  <c r="H9" i="3" s="1"/>
  <c r="I20" i="3"/>
  <c r="I8" i="3"/>
  <c r="I9" i="3" s="1"/>
  <c r="J20" i="3"/>
  <c r="J8" i="3" s="1"/>
  <c r="J9" i="3" s="1"/>
  <c r="K20" i="3"/>
  <c r="K8" i="3"/>
  <c r="K9" i="3" s="1"/>
  <c r="L20" i="3"/>
  <c r="L8" i="3" s="1"/>
  <c r="L9" i="3" s="1"/>
  <c r="M20" i="3"/>
  <c r="M8" i="3"/>
  <c r="M9" i="3" s="1"/>
  <c r="N20" i="3"/>
  <c r="N8" i="3" s="1"/>
  <c r="N9" i="3" s="1"/>
  <c r="O20" i="3"/>
  <c r="O8" i="3"/>
  <c r="O9" i="3" s="1"/>
  <c r="P14" i="3"/>
  <c r="E27" i="3"/>
  <c r="P17" i="3"/>
  <c r="P5" i="3"/>
  <c r="P13" i="3"/>
  <c r="P11" i="3"/>
  <c r="P15" i="3"/>
  <c r="P16" i="3"/>
  <c r="E29" i="3"/>
  <c r="E31" i="3" s="1"/>
  <c r="E2" i="3"/>
  <c r="B1" i="3"/>
  <c r="O2" i="3"/>
  <c r="N1" i="3"/>
  <c r="P20" i="3"/>
  <c r="P19" i="3"/>
  <c r="P7" i="3"/>
  <c r="P6" i="3"/>
  <c r="N2" i="3"/>
  <c r="O8" i="5"/>
  <c r="O9" i="5" s="1"/>
  <c r="N8" i="5"/>
  <c r="M8" i="5"/>
  <c r="M9" i="5" s="1"/>
  <c r="L8" i="5"/>
  <c r="K8" i="5"/>
  <c r="J8" i="5"/>
  <c r="I8" i="5"/>
  <c r="I9" i="5" s="1"/>
  <c r="H8" i="5"/>
  <c r="G8" i="5"/>
  <c r="F8" i="5"/>
  <c r="E8" i="5"/>
  <c r="P8" i="5" s="1"/>
  <c r="D8" i="5"/>
  <c r="D20" i="5"/>
  <c r="P20" i="5" s="1"/>
  <c r="E20" i="5"/>
  <c r="F20" i="5"/>
  <c r="G20" i="5"/>
  <c r="H20" i="5"/>
  <c r="I20" i="5"/>
  <c r="J20" i="5"/>
  <c r="K20" i="5"/>
  <c r="L20" i="5"/>
  <c r="L9" i="5"/>
  <c r="J9" i="5"/>
  <c r="H9" i="5"/>
  <c r="F9" i="5"/>
  <c r="E29" i="5"/>
  <c r="G9" i="5"/>
  <c r="K9" i="5"/>
  <c r="N9" i="5"/>
  <c r="E31" i="5"/>
  <c r="E33" i="5" s="1"/>
  <c r="P17" i="5"/>
  <c r="P14" i="5"/>
  <c r="E2" i="5"/>
  <c r="B1" i="5"/>
  <c r="O2" i="5"/>
  <c r="P11" i="5"/>
  <c r="P10" i="5"/>
  <c r="P5" i="5"/>
  <c r="P21" i="5"/>
  <c r="P19" i="5"/>
  <c r="P16" i="5"/>
  <c r="P15" i="5"/>
  <c r="P13" i="5"/>
  <c r="P7" i="5"/>
  <c r="P6" i="5"/>
  <c r="N2" i="5"/>
  <c r="N1" i="5"/>
  <c r="D9" i="5"/>
  <c r="O8" i="6"/>
  <c r="O9" i="6" s="1"/>
  <c r="N8" i="6"/>
  <c r="M8" i="6"/>
  <c r="M9" i="6" s="1"/>
  <c r="L8" i="6"/>
  <c r="K8" i="6"/>
  <c r="K9" i="6" s="1"/>
  <c r="J8" i="6"/>
  <c r="I8" i="6"/>
  <c r="I9" i="6" s="1"/>
  <c r="H8" i="6"/>
  <c r="G8" i="6"/>
  <c r="G9" i="6" s="1"/>
  <c r="F8" i="6"/>
  <c r="E8" i="6"/>
  <c r="E9" i="6" s="1"/>
  <c r="P9" i="6" s="1"/>
  <c r="D8" i="6"/>
  <c r="E28" i="6"/>
  <c r="D9" i="6"/>
  <c r="F9" i="6"/>
  <c r="H9" i="6"/>
  <c r="J9" i="6"/>
  <c r="L9" i="6"/>
  <c r="N9" i="6"/>
  <c r="E30" i="6"/>
  <c r="P14" i="6"/>
  <c r="L30" i="6" s="1"/>
  <c r="P17" i="6"/>
  <c r="E2" i="6"/>
  <c r="B1" i="6"/>
  <c r="E32" i="6"/>
  <c r="P5" i="6"/>
  <c r="P21" i="6"/>
  <c r="P20" i="6"/>
  <c r="P19" i="6"/>
  <c r="P16" i="6"/>
  <c r="P15" i="6"/>
  <c r="P13" i="6"/>
  <c r="P11" i="6"/>
  <c r="P10" i="6"/>
  <c r="P7" i="6"/>
  <c r="P6" i="6"/>
  <c r="N2" i="6"/>
  <c r="N1" i="6"/>
  <c r="M27" i="6" l="1"/>
  <c r="O30" i="6"/>
  <c r="O32" i="6" s="1"/>
  <c r="P8" i="3"/>
  <c r="P9" i="4"/>
  <c r="P8" i="6"/>
  <c r="E9" i="5"/>
  <c r="P9" i="5" s="1"/>
  <c r="D9" i="3"/>
  <c r="P9" i="3" s="1"/>
  <c r="L31" i="3" s="1"/>
  <c r="L32" i="4"/>
  <c r="L32" i="6"/>
  <c r="O31" i="5" l="1"/>
  <c r="L33" i="5"/>
  <c r="M25" i="3"/>
  <c r="O29" i="3"/>
  <c r="O30" i="4"/>
  <c r="M28" i="4"/>
  <c r="L29" i="3" l="1"/>
  <c r="O31" i="3"/>
  <c r="L31" i="5"/>
  <c r="O33" i="5"/>
</calcChain>
</file>

<file path=xl/sharedStrings.xml><?xml version="1.0" encoding="utf-8"?>
<sst xmlns="http://schemas.openxmlformats.org/spreadsheetml/2006/main" count="446" uniqueCount="238">
  <si>
    <r>
      <t>R</t>
    </r>
    <r>
      <rPr>
        <b/>
        <i/>
        <vertAlign val="subscript"/>
        <sz val="10"/>
        <rFont val="Verdana"/>
        <family val="2"/>
      </rPr>
      <t>TOT</t>
    </r>
    <r>
      <rPr>
        <b/>
        <i/>
        <sz val="10"/>
        <rFont val="Verdana"/>
        <family val="2"/>
      </rPr>
      <t>/P</t>
    </r>
    <r>
      <rPr>
        <b/>
        <i/>
        <vertAlign val="subscript"/>
        <sz val="10"/>
        <rFont val="Verdana"/>
        <family val="2"/>
      </rPr>
      <t>p</t>
    </r>
    <r>
      <rPr>
        <b/>
        <i/>
        <sz val="10"/>
        <rFont val="Verdana"/>
        <family val="2"/>
      </rPr>
      <t xml:space="preserve"> =</t>
    </r>
    <phoneticPr fontId="19" type="noConversion"/>
  </si>
  <si>
    <t>Equations:</t>
    <phoneticPr fontId="19" type="noConversion"/>
  </si>
  <si>
    <r>
      <t>6. Input available data to determine monthly and annual recharge (</t>
    </r>
    <r>
      <rPr>
        <i/>
        <sz val="10"/>
        <rFont val="Verdana"/>
        <family val="2"/>
      </rPr>
      <t>R)</t>
    </r>
    <r>
      <rPr>
        <sz val="10"/>
        <rFont val="Verdana"/>
        <family val="2"/>
      </rPr>
      <t xml:space="preserve"> components. </t>
    </r>
    <phoneticPr fontId="19" type="noConversion"/>
  </si>
  <si>
    <t>3.    Wettest year precipitation data.</t>
    <phoneticPr fontId="19" type="noConversion"/>
  </si>
  <si>
    <r>
      <t>Q</t>
    </r>
    <r>
      <rPr>
        <b/>
        <i/>
        <vertAlign val="superscript"/>
        <sz val="13"/>
        <rFont val="Arial"/>
        <family val="2"/>
      </rPr>
      <t>SW</t>
    </r>
    <r>
      <rPr>
        <b/>
        <i/>
        <vertAlign val="subscript"/>
        <sz val="13"/>
        <rFont val="Arial"/>
        <family val="2"/>
      </rPr>
      <t xml:space="preserve">in </t>
    </r>
    <phoneticPr fontId="19" type="noConversion"/>
  </si>
  <si>
    <r>
      <t>Q</t>
    </r>
    <r>
      <rPr>
        <b/>
        <i/>
        <vertAlign val="superscript"/>
        <sz val="13"/>
        <rFont val="Arial"/>
        <family val="2"/>
      </rPr>
      <t>GW</t>
    </r>
    <r>
      <rPr>
        <b/>
        <i/>
        <vertAlign val="subscript"/>
        <sz val="13"/>
        <rFont val="Arial"/>
        <family val="2"/>
      </rPr>
      <t>in</t>
    </r>
  </si>
  <si>
    <r>
      <t>Q</t>
    </r>
    <r>
      <rPr>
        <b/>
        <i/>
        <vertAlign val="superscript"/>
        <sz val="13"/>
        <rFont val="Arial"/>
        <family val="2"/>
      </rPr>
      <t>GWLeak</t>
    </r>
    <r>
      <rPr>
        <b/>
        <i/>
        <vertAlign val="subscript"/>
        <sz val="13"/>
        <rFont val="Arial"/>
        <family val="2"/>
      </rPr>
      <t xml:space="preserve">in </t>
    </r>
  </si>
  <si>
    <r>
      <t>Q</t>
    </r>
    <r>
      <rPr>
        <b/>
        <i/>
        <vertAlign val="superscript"/>
        <sz val="13"/>
        <rFont val="Arial"/>
        <family val="2"/>
      </rPr>
      <t>IRReturn</t>
    </r>
    <r>
      <rPr>
        <b/>
        <i/>
        <vertAlign val="subscript"/>
        <sz val="13"/>
        <rFont val="Arial"/>
        <family val="2"/>
      </rPr>
      <t>in</t>
    </r>
  </si>
  <si>
    <r>
      <t>ET</t>
    </r>
    <r>
      <rPr>
        <b/>
        <i/>
        <vertAlign val="superscript"/>
        <sz val="13"/>
        <rFont val="Arial"/>
        <family val="2"/>
      </rPr>
      <t xml:space="preserve"> </t>
    </r>
  </si>
  <si>
    <r>
      <t>Q</t>
    </r>
    <r>
      <rPr>
        <b/>
        <i/>
        <vertAlign val="superscript"/>
        <sz val="13"/>
        <rFont val="Arial"/>
        <family val="2"/>
      </rPr>
      <t>GWpump</t>
    </r>
    <r>
      <rPr>
        <b/>
        <i/>
        <vertAlign val="subscript"/>
        <sz val="13"/>
        <rFont val="Arial"/>
        <family val="2"/>
      </rPr>
      <t>out</t>
    </r>
  </si>
  <si>
    <t>OUTPUTS</t>
    <phoneticPr fontId="19" type="noConversion"/>
  </si>
  <si>
    <r>
      <t>R  =   Q</t>
    </r>
    <r>
      <rPr>
        <b/>
        <i/>
        <vertAlign val="superscript"/>
        <sz val="12"/>
        <rFont val="Calibri"/>
        <family val="2"/>
      </rPr>
      <t>GWLeak</t>
    </r>
    <r>
      <rPr>
        <b/>
        <i/>
        <vertAlign val="subscript"/>
        <sz val="12"/>
        <rFont val="Calibri"/>
        <family val="2"/>
      </rPr>
      <t>in</t>
    </r>
    <r>
      <rPr>
        <b/>
        <i/>
        <sz val="12"/>
        <rFont val="Calibri"/>
        <family val="2"/>
      </rPr>
      <t xml:space="preserve"> =  </t>
    </r>
    <r>
      <rPr>
        <b/>
        <sz val="12"/>
        <rFont val="Calibri"/>
        <family val="2"/>
      </rPr>
      <t>(</t>
    </r>
    <r>
      <rPr>
        <b/>
        <i/>
        <sz val="12"/>
        <rFont val="Calibri"/>
        <family val="2"/>
      </rPr>
      <t>Q</t>
    </r>
    <r>
      <rPr>
        <b/>
        <i/>
        <vertAlign val="superscript"/>
        <sz val="12"/>
        <rFont val="Calibri"/>
        <family val="2"/>
      </rPr>
      <t>GW</t>
    </r>
    <r>
      <rPr>
        <b/>
        <i/>
        <vertAlign val="subscript"/>
        <sz val="12"/>
        <rFont val="Calibri"/>
        <family val="2"/>
      </rPr>
      <t>out</t>
    </r>
    <r>
      <rPr>
        <b/>
        <sz val="12"/>
        <rFont val="Calibri"/>
        <family val="2"/>
      </rPr>
      <t xml:space="preserve">  + </t>
    </r>
    <r>
      <rPr>
        <b/>
        <i/>
        <sz val="12"/>
        <rFont val="Calibri"/>
        <family val="2"/>
      </rPr>
      <t>Q</t>
    </r>
    <r>
      <rPr>
        <b/>
        <i/>
        <vertAlign val="superscript"/>
        <sz val="12"/>
        <rFont val="Calibri"/>
        <family val="2"/>
      </rPr>
      <t>GWpump</t>
    </r>
    <r>
      <rPr>
        <b/>
        <i/>
        <vertAlign val="subscript"/>
        <sz val="12"/>
        <rFont val="Calibri"/>
        <family val="2"/>
      </rPr>
      <t>out</t>
    </r>
    <r>
      <rPr>
        <b/>
        <i/>
        <sz val="12"/>
        <rFont val="Calibri"/>
        <family val="2"/>
      </rPr>
      <t>)</t>
    </r>
    <r>
      <rPr>
        <b/>
        <i/>
        <vertAlign val="subscript"/>
        <sz val="12"/>
        <rFont val="Calibri"/>
        <family val="2"/>
      </rPr>
      <t xml:space="preserve">  </t>
    </r>
    <r>
      <rPr>
        <b/>
        <sz val="12"/>
        <rFont val="Calibri"/>
        <family val="2"/>
      </rPr>
      <t>-</t>
    </r>
    <r>
      <rPr>
        <b/>
        <i/>
        <sz val="12"/>
        <rFont val="Calibri"/>
        <family val="2"/>
      </rPr>
      <t xml:space="preserve"> (Q</t>
    </r>
    <r>
      <rPr>
        <b/>
        <i/>
        <vertAlign val="superscript"/>
        <sz val="12"/>
        <rFont val="Calibri"/>
        <family val="2"/>
      </rPr>
      <t>GW</t>
    </r>
    <r>
      <rPr>
        <b/>
        <i/>
        <vertAlign val="subscript"/>
        <sz val="12"/>
        <rFont val="Calibri"/>
        <family val="2"/>
      </rPr>
      <t xml:space="preserve">in </t>
    </r>
    <r>
      <rPr>
        <b/>
        <i/>
        <sz val="12"/>
        <rFont val="Calibri"/>
        <family val="2"/>
      </rPr>
      <t xml:space="preserve">)  </t>
    </r>
    <r>
      <rPr>
        <b/>
        <sz val="12"/>
        <rFont val="Calibri"/>
        <family val="2"/>
      </rPr>
      <t>+</t>
    </r>
    <r>
      <rPr>
        <b/>
        <i/>
        <sz val="12"/>
        <rFont val="Calibri"/>
        <family val="2"/>
      </rPr>
      <t xml:space="preserve"> </t>
    </r>
    <r>
      <rPr>
        <b/>
        <i/>
        <sz val="12"/>
        <rFont val="Symbol"/>
        <family val="1"/>
        <charset val="2"/>
      </rPr>
      <t xml:space="preserve">D </t>
    </r>
    <r>
      <rPr>
        <b/>
        <i/>
        <sz val="12"/>
        <rFont val="Calibri"/>
        <family val="2"/>
      </rPr>
      <t>S</t>
    </r>
    <r>
      <rPr>
        <b/>
        <i/>
        <vertAlign val="superscript"/>
        <sz val="12"/>
        <rFont val="Calibri"/>
        <family val="2"/>
      </rPr>
      <t>GW</t>
    </r>
  </si>
  <si>
    <r>
      <t>R  =   Q</t>
    </r>
    <r>
      <rPr>
        <b/>
        <i/>
        <vertAlign val="superscript"/>
        <sz val="12"/>
        <rFont val="Arial"/>
        <family val="2"/>
      </rPr>
      <t>GWLeak</t>
    </r>
    <r>
      <rPr>
        <b/>
        <i/>
        <vertAlign val="subscript"/>
        <sz val="12"/>
        <rFont val="Arial"/>
        <family val="2"/>
      </rPr>
      <t>in</t>
    </r>
    <r>
      <rPr>
        <b/>
        <i/>
        <sz val="12"/>
        <rFont val="Arial"/>
        <family val="2"/>
      </rPr>
      <t xml:space="preserve"> =  (Q</t>
    </r>
    <r>
      <rPr>
        <b/>
        <i/>
        <vertAlign val="superscript"/>
        <sz val="12"/>
        <rFont val="Arial"/>
        <family val="2"/>
      </rPr>
      <t>GW</t>
    </r>
    <r>
      <rPr>
        <b/>
        <i/>
        <vertAlign val="subscript"/>
        <sz val="12"/>
        <rFont val="Arial"/>
        <family val="2"/>
      </rPr>
      <t>out</t>
    </r>
    <r>
      <rPr>
        <b/>
        <i/>
        <sz val="12"/>
        <rFont val="Arial"/>
        <family val="2"/>
      </rPr>
      <t xml:space="preserve">  + Q</t>
    </r>
    <r>
      <rPr>
        <b/>
        <i/>
        <vertAlign val="superscript"/>
        <sz val="12"/>
        <rFont val="Arial"/>
        <family val="2"/>
      </rPr>
      <t>GW</t>
    </r>
    <r>
      <rPr>
        <b/>
        <i/>
        <vertAlign val="subscript"/>
        <sz val="12"/>
        <rFont val="Arial"/>
        <family val="2"/>
      </rPr>
      <t>pumpout</t>
    </r>
    <r>
      <rPr>
        <b/>
        <i/>
        <sz val="12"/>
        <rFont val="Arial"/>
        <family val="2"/>
      </rPr>
      <t>)  - (Q</t>
    </r>
    <r>
      <rPr>
        <b/>
        <i/>
        <vertAlign val="superscript"/>
        <sz val="12"/>
        <rFont val="Arial"/>
        <family val="2"/>
      </rPr>
      <t>GW</t>
    </r>
    <r>
      <rPr>
        <b/>
        <i/>
        <vertAlign val="subscript"/>
        <sz val="12"/>
        <rFont val="Arial"/>
        <family val="2"/>
      </rPr>
      <t>in</t>
    </r>
    <r>
      <rPr>
        <b/>
        <i/>
        <sz val="12"/>
        <rFont val="Arial"/>
        <family val="2"/>
      </rPr>
      <t xml:space="preserve"> )  + Δ S</t>
    </r>
    <r>
      <rPr>
        <b/>
        <i/>
        <vertAlign val="superscript"/>
        <sz val="12"/>
        <rFont val="Arial"/>
        <family val="2"/>
      </rPr>
      <t>GW</t>
    </r>
    <r>
      <rPr>
        <b/>
        <i/>
        <sz val="12"/>
        <rFont val="Symbol"/>
        <family val="1"/>
        <charset val="2"/>
      </rPr>
      <t xml:space="preserve">                                                    </t>
    </r>
    <r>
      <rPr>
        <b/>
        <i/>
        <sz val="12"/>
        <rFont val="Arial"/>
        <family val="2"/>
      </rPr>
      <t xml:space="preserve"> </t>
    </r>
    <phoneticPr fontId="19" type="noConversion"/>
  </si>
  <si>
    <t>9. Review and revise input and output components if any of the above results appear unrealistic.</t>
    <phoneticPr fontId="19" type="noConversion"/>
  </si>
  <si>
    <t>(enter 1, 2 or 3 or nil)</t>
    <phoneticPr fontId="19" type="noConversion"/>
  </si>
  <si>
    <t>predominantly confined sand and gravel aquifers associated with glaciomarine environments</t>
  </si>
  <si>
    <t>B.</t>
  </si>
  <si>
    <t>BEDROCK AQUIFERS</t>
  </si>
  <si>
    <r>
      <t>R  =  P + Q</t>
    </r>
    <r>
      <rPr>
        <b/>
        <i/>
        <vertAlign val="superscript"/>
        <sz val="12"/>
        <rFont val="Arial"/>
        <family val="2"/>
      </rPr>
      <t>SW</t>
    </r>
    <r>
      <rPr>
        <b/>
        <i/>
        <vertAlign val="subscript"/>
        <sz val="12"/>
        <rFont val="Arial"/>
        <family val="2"/>
      </rPr>
      <t xml:space="preserve">in </t>
    </r>
    <r>
      <rPr>
        <b/>
        <i/>
        <sz val="12"/>
        <rFont val="Arial"/>
        <family val="2"/>
      </rPr>
      <t>+ Q</t>
    </r>
    <r>
      <rPr>
        <b/>
        <i/>
        <vertAlign val="superscript"/>
        <sz val="12"/>
        <rFont val="Arial"/>
        <family val="2"/>
      </rPr>
      <t>IRRreturn</t>
    </r>
    <r>
      <rPr>
        <b/>
        <i/>
        <vertAlign val="subscript"/>
        <sz val="12"/>
        <rFont val="Arial"/>
        <family val="2"/>
      </rPr>
      <t>in</t>
    </r>
    <r>
      <rPr>
        <b/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 xml:space="preserve">  - </t>
    </r>
    <r>
      <rPr>
        <b/>
        <i/>
        <sz val="12"/>
        <rFont val="Arial"/>
        <family val="2"/>
      </rPr>
      <t xml:space="preserve">ET  - </t>
    </r>
    <r>
      <rPr>
        <b/>
        <i/>
        <sz val="12"/>
        <rFont val="Symbol"/>
        <family val="1"/>
        <charset val="2"/>
      </rPr>
      <t>D</t>
    </r>
    <r>
      <rPr>
        <b/>
        <i/>
        <sz val="12"/>
        <rFont val="Arial"/>
        <family val="2"/>
      </rPr>
      <t>S</t>
    </r>
    <r>
      <rPr>
        <b/>
        <i/>
        <vertAlign val="superscript"/>
        <sz val="12"/>
        <rFont val="Arial"/>
        <family val="2"/>
      </rPr>
      <t>SWLakes</t>
    </r>
    <r>
      <rPr>
        <b/>
        <i/>
        <sz val="12"/>
        <rFont val="Arial"/>
        <family val="2"/>
      </rPr>
      <t xml:space="preserve"> - Q</t>
    </r>
    <r>
      <rPr>
        <b/>
        <i/>
        <vertAlign val="superscript"/>
        <sz val="12"/>
        <rFont val="Arial"/>
        <family val="2"/>
      </rPr>
      <t>SW</t>
    </r>
    <r>
      <rPr>
        <b/>
        <i/>
        <vertAlign val="subscript"/>
        <sz val="12"/>
        <rFont val="Arial"/>
        <family val="2"/>
      </rPr>
      <t xml:space="preserve">out </t>
    </r>
    <r>
      <rPr>
        <b/>
        <i/>
        <sz val="12"/>
        <rFont val="Arial"/>
        <family val="2"/>
      </rPr>
      <t>-  Q</t>
    </r>
    <r>
      <rPr>
        <b/>
        <i/>
        <vertAlign val="superscript"/>
        <sz val="12"/>
        <rFont val="Arial"/>
        <family val="2"/>
      </rPr>
      <t>SWpump</t>
    </r>
    <r>
      <rPr>
        <b/>
        <i/>
        <vertAlign val="subscript"/>
        <sz val="12"/>
        <rFont val="Arial"/>
        <family val="2"/>
      </rPr>
      <t xml:space="preserve">out </t>
    </r>
  </si>
  <si>
    <t>JUN</t>
    <phoneticPr fontId="19" type="noConversion"/>
  </si>
  <si>
    <t>JUL</t>
    <phoneticPr fontId="19" type="noConversion"/>
  </si>
  <si>
    <t>AUG</t>
    <phoneticPr fontId="19" type="noConversion"/>
  </si>
  <si>
    <t>SEPT</t>
    <phoneticPr fontId="19" type="noConversion"/>
  </si>
  <si>
    <t xml:space="preserve">     Unconsolidated (UNC) or Bedrock (BDRK)</t>
    <phoneticPr fontId="19" type="noConversion"/>
  </si>
  <si>
    <t>BDRK</t>
    <phoneticPr fontId="19" type="noConversion"/>
  </si>
  <si>
    <r>
      <t>P</t>
    </r>
    <r>
      <rPr>
        <b/>
        <i/>
        <vertAlign val="subscript"/>
        <sz val="13"/>
        <rFont val="Arial"/>
        <family val="2"/>
      </rPr>
      <t>p</t>
    </r>
    <phoneticPr fontId="19" type="noConversion"/>
  </si>
  <si>
    <r>
      <t>R</t>
    </r>
    <r>
      <rPr>
        <b/>
        <i/>
        <vertAlign val="subscript"/>
        <sz val="12"/>
        <rFont val="Arial"/>
        <family val="2"/>
      </rPr>
      <t>TOT</t>
    </r>
    <r>
      <rPr>
        <b/>
        <i/>
        <sz val="12"/>
        <rFont val="Arial"/>
        <family val="2"/>
      </rPr>
      <t xml:space="preserve">  =  P</t>
    </r>
    <r>
      <rPr>
        <b/>
        <i/>
        <vertAlign val="subscript"/>
        <sz val="12"/>
        <rFont val="Arial"/>
        <family val="2"/>
      </rPr>
      <t>p</t>
    </r>
    <r>
      <rPr>
        <b/>
        <i/>
        <sz val="12"/>
        <rFont val="Arial"/>
        <family val="2"/>
      </rPr>
      <t xml:space="preserve">  + (Q</t>
    </r>
    <r>
      <rPr>
        <b/>
        <i/>
        <vertAlign val="superscript"/>
        <sz val="12"/>
        <rFont val="Arial"/>
        <family val="2"/>
      </rPr>
      <t>SW</t>
    </r>
    <r>
      <rPr>
        <b/>
        <i/>
        <vertAlign val="subscript"/>
        <sz val="12"/>
        <rFont val="Arial"/>
        <family val="2"/>
      </rPr>
      <t>in</t>
    </r>
    <r>
      <rPr>
        <b/>
        <i/>
        <sz val="12"/>
        <rFont val="Arial"/>
        <family val="2"/>
      </rPr>
      <t xml:space="preserve"> - Q</t>
    </r>
    <r>
      <rPr>
        <b/>
        <i/>
        <vertAlign val="superscript"/>
        <sz val="12"/>
        <rFont val="Arial"/>
        <family val="2"/>
      </rPr>
      <t>SW</t>
    </r>
    <r>
      <rPr>
        <b/>
        <i/>
        <vertAlign val="subscript"/>
        <sz val="12"/>
        <rFont val="Arial"/>
        <family val="2"/>
      </rPr>
      <t>out</t>
    </r>
    <r>
      <rPr>
        <b/>
        <i/>
        <sz val="12"/>
        <rFont val="Arial"/>
        <family val="2"/>
      </rPr>
      <t xml:space="preserve"> + Q</t>
    </r>
    <r>
      <rPr>
        <b/>
        <i/>
        <vertAlign val="superscript"/>
        <sz val="12"/>
        <rFont val="Arial"/>
        <family val="2"/>
      </rPr>
      <t>SWpump</t>
    </r>
    <r>
      <rPr>
        <b/>
        <i/>
        <vertAlign val="subscript"/>
        <sz val="12"/>
        <rFont val="Arial"/>
        <family val="2"/>
      </rPr>
      <t>out</t>
    </r>
    <r>
      <rPr>
        <b/>
        <i/>
        <vertAlign val="superscript"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) + Q</t>
    </r>
    <r>
      <rPr>
        <b/>
        <i/>
        <vertAlign val="superscript"/>
        <sz val="12"/>
        <rFont val="Arial"/>
        <family val="2"/>
      </rPr>
      <t>GW</t>
    </r>
    <r>
      <rPr>
        <b/>
        <i/>
        <vertAlign val="subscript"/>
        <sz val="12"/>
        <rFont val="Arial"/>
        <family val="2"/>
      </rPr>
      <t>in</t>
    </r>
    <r>
      <rPr>
        <b/>
        <i/>
        <vertAlign val="superscript"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+ Q</t>
    </r>
    <r>
      <rPr>
        <b/>
        <i/>
        <vertAlign val="superscript"/>
        <sz val="12"/>
        <rFont val="Arial"/>
        <family val="2"/>
      </rPr>
      <t>IRReturn</t>
    </r>
    <r>
      <rPr>
        <b/>
        <i/>
        <vertAlign val="subscript"/>
        <sz val="12"/>
        <rFont val="Arial"/>
        <family val="2"/>
      </rPr>
      <t xml:space="preserve">in </t>
    </r>
    <r>
      <rPr>
        <b/>
        <i/>
        <sz val="12"/>
        <rFont val="Arial"/>
        <family val="2"/>
      </rPr>
      <t xml:space="preserve">+ </t>
    </r>
    <r>
      <rPr>
        <b/>
        <i/>
        <sz val="12"/>
        <rFont val="Symbol"/>
        <family val="1"/>
        <charset val="2"/>
      </rPr>
      <t>D</t>
    </r>
    <r>
      <rPr>
        <b/>
        <i/>
        <sz val="12"/>
        <rFont val="Arial"/>
        <family val="2"/>
      </rPr>
      <t>S</t>
    </r>
    <r>
      <rPr>
        <b/>
        <i/>
        <vertAlign val="superscript"/>
        <sz val="12"/>
        <rFont val="Arial"/>
        <family val="2"/>
      </rPr>
      <t xml:space="preserve">GW </t>
    </r>
    <r>
      <rPr>
        <b/>
        <i/>
        <vertAlign val="subscript"/>
        <sz val="12"/>
        <rFont val="Arial"/>
        <family val="2"/>
      </rPr>
      <t xml:space="preserve"> </t>
    </r>
    <phoneticPr fontId="19" type="noConversion"/>
  </si>
  <si>
    <r>
      <t>D</t>
    </r>
    <r>
      <rPr>
        <b/>
        <i/>
        <sz val="12"/>
        <rFont val="Arial"/>
        <family val="2"/>
      </rPr>
      <t>S</t>
    </r>
    <r>
      <rPr>
        <b/>
        <i/>
        <vertAlign val="superscript"/>
        <sz val="12"/>
        <rFont val="Arial"/>
        <family val="2"/>
      </rPr>
      <t>GW</t>
    </r>
    <r>
      <rPr>
        <b/>
        <i/>
        <sz val="12"/>
        <rFont val="Arial"/>
        <family val="2"/>
      </rPr>
      <t xml:space="preserve">  =  P</t>
    </r>
    <r>
      <rPr>
        <b/>
        <i/>
        <vertAlign val="subscript"/>
        <sz val="12"/>
        <rFont val="Arial"/>
        <family val="2"/>
      </rPr>
      <t>p</t>
    </r>
    <r>
      <rPr>
        <b/>
        <i/>
        <sz val="12"/>
        <rFont val="Arial"/>
        <family val="2"/>
      </rPr>
      <t xml:space="preserve">  + (Q</t>
    </r>
    <r>
      <rPr>
        <b/>
        <i/>
        <vertAlign val="superscript"/>
        <sz val="12"/>
        <rFont val="Arial"/>
        <family val="2"/>
      </rPr>
      <t>SW</t>
    </r>
    <r>
      <rPr>
        <b/>
        <i/>
        <vertAlign val="subscript"/>
        <sz val="12"/>
        <rFont val="Arial"/>
        <family val="2"/>
      </rPr>
      <t>in</t>
    </r>
    <r>
      <rPr>
        <b/>
        <i/>
        <sz val="12"/>
        <rFont val="Arial"/>
        <family val="2"/>
      </rPr>
      <t xml:space="preserve"> - Q</t>
    </r>
    <r>
      <rPr>
        <b/>
        <i/>
        <vertAlign val="superscript"/>
        <sz val="12"/>
        <rFont val="Arial"/>
        <family val="2"/>
      </rPr>
      <t>SW</t>
    </r>
    <r>
      <rPr>
        <b/>
        <i/>
        <vertAlign val="subscript"/>
        <sz val="12"/>
        <rFont val="Arial"/>
        <family val="2"/>
      </rPr>
      <t>out</t>
    </r>
    <r>
      <rPr>
        <b/>
        <i/>
        <sz val="12"/>
        <rFont val="Arial"/>
        <family val="2"/>
      </rPr>
      <t xml:space="preserve"> + Q</t>
    </r>
    <r>
      <rPr>
        <b/>
        <i/>
        <vertAlign val="superscript"/>
        <sz val="12"/>
        <rFont val="Arial"/>
        <family val="2"/>
      </rPr>
      <t>SWpump</t>
    </r>
    <r>
      <rPr>
        <b/>
        <i/>
        <vertAlign val="subscript"/>
        <sz val="12"/>
        <rFont val="Arial"/>
        <family val="2"/>
      </rPr>
      <t>out</t>
    </r>
    <r>
      <rPr>
        <b/>
        <i/>
        <vertAlign val="superscript"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) + Q</t>
    </r>
    <r>
      <rPr>
        <b/>
        <i/>
        <vertAlign val="superscript"/>
        <sz val="12"/>
        <rFont val="Arial"/>
        <family val="2"/>
      </rPr>
      <t>GW</t>
    </r>
    <r>
      <rPr>
        <b/>
        <i/>
        <vertAlign val="subscript"/>
        <sz val="12"/>
        <rFont val="Arial"/>
        <family val="2"/>
      </rPr>
      <t>in</t>
    </r>
    <r>
      <rPr>
        <b/>
        <i/>
        <vertAlign val="superscript"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+ Q</t>
    </r>
    <r>
      <rPr>
        <b/>
        <i/>
        <vertAlign val="superscript"/>
        <sz val="12"/>
        <rFont val="Arial"/>
        <family val="2"/>
      </rPr>
      <t>IRReturn</t>
    </r>
    <r>
      <rPr>
        <b/>
        <i/>
        <vertAlign val="subscript"/>
        <sz val="12"/>
        <rFont val="Arial"/>
        <family val="2"/>
      </rPr>
      <t xml:space="preserve">in  </t>
    </r>
    <r>
      <rPr>
        <b/>
        <i/>
        <sz val="12"/>
        <rFont val="Arial"/>
        <family val="2"/>
      </rPr>
      <t>- ( ET + Q</t>
    </r>
    <r>
      <rPr>
        <b/>
        <i/>
        <vertAlign val="superscript"/>
        <sz val="12"/>
        <rFont val="Arial"/>
        <family val="2"/>
      </rPr>
      <t>SW</t>
    </r>
    <r>
      <rPr>
        <b/>
        <i/>
        <vertAlign val="subscript"/>
        <sz val="12"/>
        <rFont val="Arial"/>
        <family val="2"/>
      </rPr>
      <t>out</t>
    </r>
    <r>
      <rPr>
        <b/>
        <i/>
        <sz val="12"/>
        <rFont val="Arial"/>
        <family val="2"/>
      </rPr>
      <t xml:space="preserve"> + Q</t>
    </r>
    <r>
      <rPr>
        <b/>
        <i/>
        <vertAlign val="superscript"/>
        <sz val="12"/>
        <rFont val="Arial"/>
        <family val="2"/>
      </rPr>
      <t>SWpump</t>
    </r>
    <r>
      <rPr>
        <b/>
        <i/>
        <vertAlign val="subscript"/>
        <sz val="12"/>
        <rFont val="Arial"/>
        <family val="2"/>
      </rPr>
      <t>out</t>
    </r>
    <r>
      <rPr>
        <b/>
        <i/>
        <sz val="12"/>
        <rFont val="Arial"/>
        <family val="2"/>
      </rPr>
      <t xml:space="preserve"> + Q</t>
    </r>
    <r>
      <rPr>
        <b/>
        <i/>
        <vertAlign val="superscript"/>
        <sz val="12"/>
        <rFont val="Arial"/>
        <family val="2"/>
      </rPr>
      <t>GW</t>
    </r>
    <r>
      <rPr>
        <b/>
        <i/>
        <vertAlign val="subscript"/>
        <sz val="12"/>
        <rFont val="Arial"/>
        <family val="2"/>
      </rPr>
      <t>out</t>
    </r>
    <r>
      <rPr>
        <b/>
        <i/>
        <sz val="12"/>
        <rFont val="Arial"/>
        <family val="2"/>
      </rPr>
      <t xml:space="preserve"> + Q</t>
    </r>
    <r>
      <rPr>
        <b/>
        <i/>
        <vertAlign val="superscript"/>
        <sz val="12"/>
        <rFont val="Arial"/>
        <family val="2"/>
      </rPr>
      <t>GWpump</t>
    </r>
    <r>
      <rPr>
        <b/>
        <i/>
        <vertAlign val="subscript"/>
        <sz val="12"/>
        <rFont val="Arial"/>
        <family val="2"/>
      </rPr>
      <t>out</t>
    </r>
    <r>
      <rPr>
        <b/>
        <i/>
        <sz val="12"/>
        <rFont val="Arial"/>
        <family val="2"/>
      </rPr>
      <t>)</t>
    </r>
    <phoneticPr fontId="19" type="noConversion"/>
  </si>
  <si>
    <r>
      <t>Q</t>
    </r>
    <r>
      <rPr>
        <b/>
        <i/>
        <vertAlign val="subscript"/>
        <sz val="12"/>
        <rFont val="Arial"/>
        <family val="2"/>
      </rPr>
      <t>AVAIL</t>
    </r>
    <r>
      <rPr>
        <b/>
        <i/>
        <sz val="12"/>
        <rFont val="Arial"/>
        <family val="2"/>
      </rPr>
      <t xml:space="preserve">  </t>
    </r>
    <r>
      <rPr>
        <b/>
        <sz val="12"/>
        <rFont val="Arial"/>
        <family val="2"/>
      </rPr>
      <t xml:space="preserve"> = </t>
    </r>
    <r>
      <rPr>
        <b/>
        <i/>
        <sz val="12"/>
        <rFont val="Symbol"/>
        <family val="1"/>
        <charset val="2"/>
      </rPr>
      <t xml:space="preserve">     </t>
    </r>
    <r>
      <rPr>
        <b/>
        <i/>
        <sz val="12"/>
        <rFont val="Arial"/>
        <family val="2"/>
      </rPr>
      <t xml:space="preserve">R </t>
    </r>
    <r>
      <rPr>
        <b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-  Q</t>
    </r>
    <r>
      <rPr>
        <b/>
        <i/>
        <vertAlign val="superscript"/>
        <sz val="12"/>
        <rFont val="Arial"/>
        <family val="2"/>
      </rPr>
      <t>GWpump</t>
    </r>
    <r>
      <rPr>
        <b/>
        <i/>
        <vertAlign val="subscript"/>
        <sz val="12"/>
        <rFont val="Arial"/>
        <family val="2"/>
      </rPr>
      <t xml:space="preserve">out </t>
    </r>
    <r>
      <rPr>
        <b/>
        <sz val="12"/>
        <rFont val="Arial"/>
        <family val="2"/>
      </rPr>
      <t xml:space="preserve">- </t>
    </r>
    <r>
      <rPr>
        <b/>
        <i/>
        <sz val="12"/>
        <rFont val="Symbol"/>
        <family val="1"/>
        <charset val="2"/>
      </rPr>
      <t>a</t>
    </r>
    <r>
      <rPr>
        <b/>
        <i/>
        <sz val="12"/>
        <rFont val="Arial"/>
        <family val="2"/>
      </rPr>
      <t xml:space="preserve"> Q</t>
    </r>
    <r>
      <rPr>
        <b/>
        <i/>
        <vertAlign val="superscript"/>
        <sz val="12"/>
        <rFont val="Arial"/>
        <family val="2"/>
      </rPr>
      <t>GW</t>
    </r>
    <r>
      <rPr>
        <b/>
        <i/>
        <vertAlign val="subscript"/>
        <sz val="12"/>
        <rFont val="Arial"/>
        <family val="2"/>
      </rPr>
      <t xml:space="preserve">out </t>
    </r>
  </si>
  <si>
    <r>
      <t xml:space="preserve"> </t>
    </r>
    <r>
      <rPr>
        <b/>
        <i/>
        <sz val="12"/>
        <rFont val="Symbol"/>
        <family val="1"/>
        <charset val="2"/>
      </rPr>
      <t>a</t>
    </r>
    <r>
      <rPr>
        <b/>
        <i/>
        <sz val="12"/>
        <rFont val="Arial"/>
        <family val="2"/>
      </rPr>
      <t xml:space="preserve">  = </t>
    </r>
    <r>
      <rPr>
        <b/>
        <sz val="12"/>
        <rFont val="Symbol"/>
        <family val="1"/>
        <charset val="2"/>
      </rPr>
      <t xml:space="preserve">   </t>
    </r>
    <phoneticPr fontId="19" type="noConversion"/>
  </si>
  <si>
    <r>
      <t xml:space="preserve">Ratio: </t>
    </r>
    <r>
      <rPr>
        <b/>
        <i/>
        <sz val="10"/>
        <rFont val="Verdana"/>
        <family val="2"/>
      </rPr>
      <t xml:space="preserve"> Q</t>
    </r>
    <r>
      <rPr>
        <b/>
        <i/>
        <vertAlign val="superscript"/>
        <sz val="10"/>
        <rFont val="Verdana"/>
        <family val="2"/>
      </rPr>
      <t>GWpump</t>
    </r>
    <r>
      <rPr>
        <b/>
        <i/>
        <vertAlign val="subscript"/>
        <sz val="10"/>
        <rFont val="Verdana"/>
        <family val="2"/>
      </rPr>
      <t>out</t>
    </r>
    <r>
      <rPr>
        <b/>
        <i/>
        <sz val="10"/>
        <rFont val="Verdana"/>
        <family val="2"/>
      </rPr>
      <t>/R</t>
    </r>
    <r>
      <rPr>
        <b/>
        <sz val="10"/>
        <rFont val="Verdana"/>
        <family val="2"/>
      </rPr>
      <t xml:space="preserve">   =</t>
    </r>
    <phoneticPr fontId="19" type="noConversion"/>
  </si>
  <si>
    <t xml:space="preserve">annual EFN allocation = </t>
    <phoneticPr fontId="19" type="noConversion"/>
  </si>
  <si>
    <r>
      <t>m</t>
    </r>
    <r>
      <rPr>
        <vertAlign val="superscript"/>
        <sz val="10"/>
        <rFont val="Verdana"/>
        <family val="2"/>
      </rPr>
      <t>3</t>
    </r>
    <phoneticPr fontId="19" type="noConversion"/>
  </si>
  <si>
    <r>
      <t>Ratio</t>
    </r>
    <r>
      <rPr>
        <b/>
        <sz val="10"/>
        <rFont val="Verdana"/>
        <family val="2"/>
      </rPr>
      <t>:</t>
    </r>
    <r>
      <rPr>
        <b/>
        <i/>
        <sz val="10"/>
        <rFont val="Verdana"/>
        <family val="2"/>
      </rPr>
      <t xml:space="preserve">  R/P </t>
    </r>
    <phoneticPr fontId="19" type="noConversion"/>
  </si>
  <si>
    <t>1.    Normal precipitation data</t>
    <phoneticPr fontId="19" type="noConversion"/>
  </si>
  <si>
    <t>Annual Totals</t>
  </si>
  <si>
    <t>mm</t>
  </si>
  <si>
    <t xml:space="preserve">    Water Budget Analysis</t>
    <phoneticPr fontId="19" type="noConversion"/>
  </si>
  <si>
    <t>Aquifer or Area Name:</t>
    <phoneticPr fontId="19" type="noConversion"/>
  </si>
  <si>
    <r>
      <t>Q</t>
    </r>
    <r>
      <rPr>
        <b/>
        <i/>
        <vertAlign val="subscript"/>
        <sz val="11"/>
        <rFont val="Arial"/>
        <family val="2"/>
      </rPr>
      <t>ALLOC</t>
    </r>
    <r>
      <rPr>
        <b/>
        <i/>
        <sz val="11"/>
        <rFont val="Arial"/>
        <family val="2"/>
      </rPr>
      <t xml:space="preserve">   = </t>
    </r>
    <r>
      <rPr>
        <i/>
        <sz val="11"/>
        <rFont val="Arial"/>
        <family val="2"/>
      </rPr>
      <t xml:space="preserve"> </t>
    </r>
    <phoneticPr fontId="19" type="noConversion"/>
  </si>
  <si>
    <r>
      <t>R</t>
    </r>
    <r>
      <rPr>
        <b/>
        <i/>
        <vertAlign val="subscript"/>
        <sz val="13"/>
        <rFont val="Arial"/>
        <family val="2"/>
      </rPr>
      <t>month</t>
    </r>
    <phoneticPr fontId="19" type="noConversion"/>
  </si>
  <si>
    <r>
      <t>m</t>
    </r>
    <r>
      <rPr>
        <vertAlign val="superscript"/>
        <sz val="10"/>
        <rFont val="Verdana"/>
        <family val="2"/>
      </rPr>
      <t>3</t>
    </r>
    <phoneticPr fontId="19" type="noConversion"/>
  </si>
  <si>
    <t>1971-2000</t>
    <phoneticPr fontId="19" type="noConversion"/>
  </si>
  <si>
    <t>see spreadsheet listing of Aquifer Types</t>
    <phoneticPr fontId="19" type="noConversion"/>
  </si>
  <si>
    <r>
      <t>D</t>
    </r>
    <r>
      <rPr>
        <b/>
        <i/>
        <sz val="13"/>
        <rFont val="Arial"/>
        <family val="2"/>
      </rPr>
      <t>S</t>
    </r>
    <r>
      <rPr>
        <b/>
        <i/>
        <vertAlign val="superscript"/>
        <sz val="13"/>
        <rFont val="Arial"/>
        <family val="2"/>
      </rPr>
      <t>SW</t>
    </r>
    <r>
      <rPr>
        <b/>
        <i/>
        <sz val="13"/>
        <rFont val="Arial"/>
        <family val="2"/>
      </rPr>
      <t xml:space="preserve"> </t>
    </r>
    <phoneticPr fontId="19" type="noConversion"/>
  </si>
  <si>
    <t>and output components.</t>
  </si>
  <si>
    <t>-</t>
    <phoneticPr fontId="19" type="noConversion"/>
  </si>
  <si>
    <t>this can be done before or after entering data</t>
    <phoneticPr fontId="19" type="noConversion"/>
  </si>
  <si>
    <t xml:space="preserve">4. Choose the appropriate data entry spreadsheet for the aquifer type under investigation. </t>
    <phoneticPr fontId="19" type="noConversion"/>
  </si>
  <si>
    <t>Type Description:</t>
    <phoneticPr fontId="19" type="noConversion"/>
  </si>
  <si>
    <t>Moderate</t>
    <phoneticPr fontId="19" type="noConversion"/>
  </si>
  <si>
    <t>High</t>
    <phoneticPr fontId="19" type="noConversion"/>
  </si>
  <si>
    <t>sedimentary rock aquifers</t>
  </si>
  <si>
    <t>fractured sedimentary bedrock aquifers</t>
  </si>
  <si>
    <t>karstic limestone aquifers</t>
  </si>
  <si>
    <t xml:space="preserve">(ratio of current groundwater pumping versus groundwater available for future use </t>
    <phoneticPr fontId="19" type="noConversion"/>
  </si>
  <si>
    <r>
      <t xml:space="preserve">Ratio: </t>
    </r>
    <r>
      <rPr>
        <b/>
        <i/>
        <sz val="10"/>
        <rFont val="Verdana"/>
        <family val="2"/>
      </rPr>
      <t xml:space="preserve"> Q</t>
    </r>
    <r>
      <rPr>
        <b/>
        <i/>
        <vertAlign val="superscript"/>
        <sz val="10"/>
        <rFont val="Verdana"/>
        <family val="2"/>
      </rPr>
      <t>GWpump</t>
    </r>
    <r>
      <rPr>
        <b/>
        <i/>
        <vertAlign val="subscript"/>
        <sz val="10"/>
        <rFont val="Verdana"/>
        <family val="2"/>
      </rPr>
      <t>out</t>
    </r>
    <r>
      <rPr>
        <b/>
        <i/>
        <sz val="10"/>
        <rFont val="Verdana"/>
        <family val="2"/>
      </rPr>
      <t>/R</t>
    </r>
    <r>
      <rPr>
        <b/>
        <sz val="10"/>
        <rFont val="Verdana"/>
        <family val="2"/>
      </rPr>
      <t xml:space="preserve">   </t>
    </r>
    <phoneticPr fontId="19" type="noConversion"/>
  </si>
  <si>
    <t xml:space="preserve"> by the estimated application rate. The domestic and livestock groundwater consumption was estimated based on 5,000 head </t>
    <phoneticPr fontId="19" type="noConversion"/>
  </si>
  <si>
    <t>crystalline granitic, metamorphic, meta-sedimentary, meta-volcanic and volcanic rock aquifers</t>
    <phoneticPr fontId="19" type="noConversion"/>
  </si>
  <si>
    <t xml:space="preserve">Probable EFN factor: </t>
    <phoneticPr fontId="19" type="noConversion"/>
  </si>
  <si>
    <t>Percent</t>
    <phoneticPr fontId="19" type="noConversion"/>
  </si>
  <si>
    <t>Low</t>
    <phoneticPr fontId="19" type="noConversion"/>
  </si>
  <si>
    <t>1a,1b,1c,2,3</t>
    <phoneticPr fontId="19" type="noConversion"/>
  </si>
  <si>
    <t>crystalline bedrock aquifers</t>
  </si>
  <si>
    <r>
      <t xml:space="preserve">Ratio: </t>
    </r>
    <r>
      <rPr>
        <b/>
        <i/>
        <sz val="10"/>
        <rFont val="Verdana"/>
        <family val="2"/>
      </rPr>
      <t xml:space="preserve"> Q</t>
    </r>
    <r>
      <rPr>
        <b/>
        <i/>
        <vertAlign val="superscript"/>
        <sz val="10"/>
        <rFont val="Verdana"/>
        <family val="2"/>
      </rPr>
      <t>GWpump</t>
    </r>
    <r>
      <rPr>
        <b/>
        <i/>
        <vertAlign val="subscript"/>
        <sz val="10"/>
        <rFont val="Verdana"/>
        <family val="2"/>
      </rPr>
      <t>out</t>
    </r>
    <r>
      <rPr>
        <b/>
        <i/>
        <sz val="10"/>
        <rFont val="Verdana"/>
        <family val="2"/>
      </rPr>
      <t>/Q</t>
    </r>
    <r>
      <rPr>
        <b/>
        <i/>
        <vertAlign val="subscript"/>
        <sz val="10"/>
        <rFont val="Verdana"/>
        <family val="2"/>
      </rPr>
      <t>AVAIL</t>
    </r>
    <r>
      <rPr>
        <b/>
        <sz val="10"/>
        <rFont val="Verdana"/>
        <family val="2"/>
      </rPr>
      <t xml:space="preserve">   =</t>
    </r>
    <phoneticPr fontId="19" type="noConversion"/>
  </si>
  <si>
    <r>
      <t>m</t>
    </r>
    <r>
      <rPr>
        <vertAlign val="superscript"/>
        <sz val="10"/>
        <rFont val="Verdana"/>
        <family val="2"/>
      </rPr>
      <t>3</t>
    </r>
    <phoneticPr fontId="19" type="noConversion"/>
  </si>
  <si>
    <t xml:space="preserve">Based on: </t>
    <phoneticPr fontId="19" type="noConversion"/>
  </si>
  <si>
    <t xml:space="preserve">    Water Budget Analysis</t>
  </si>
  <si>
    <t>aquifers along major rivers of higher stream order</t>
    <phoneticPr fontId="19" type="noConversion"/>
  </si>
  <si>
    <t>1b</t>
    <phoneticPr fontId="19" type="noConversion"/>
  </si>
  <si>
    <t>1c</t>
    <phoneticPr fontId="19" type="noConversion"/>
  </si>
  <si>
    <t>4a</t>
    <phoneticPr fontId="19" type="noConversion"/>
  </si>
  <si>
    <t>predominantly unconfined sand and gravel aquifers of glaciofluvial origin</t>
    <phoneticPr fontId="19" type="noConversion"/>
  </si>
  <si>
    <t>4b</t>
    <phoneticPr fontId="19" type="noConversion"/>
  </si>
  <si>
    <t>4c</t>
    <phoneticPr fontId="19" type="noConversion"/>
  </si>
  <si>
    <t>5a</t>
    <phoneticPr fontId="19" type="noConversion"/>
  </si>
  <si>
    <t>5b</t>
    <phoneticPr fontId="19" type="noConversion"/>
  </si>
  <si>
    <t>6a</t>
    <phoneticPr fontId="19" type="noConversion"/>
  </si>
  <si>
    <t>Aquifer Number:</t>
    <phoneticPr fontId="19" type="noConversion"/>
  </si>
  <si>
    <t>Size of Aquifer or Area:</t>
    <phoneticPr fontId="19" type="noConversion"/>
  </si>
  <si>
    <r>
      <t>m</t>
    </r>
    <r>
      <rPr>
        <vertAlign val="superscript"/>
        <sz val="10"/>
        <rFont val="Verdana"/>
        <family val="2"/>
      </rPr>
      <t>3</t>
    </r>
    <phoneticPr fontId="19" type="noConversion"/>
  </si>
  <si>
    <r>
      <t>Q</t>
    </r>
    <r>
      <rPr>
        <b/>
        <i/>
        <vertAlign val="superscript"/>
        <sz val="12"/>
        <rFont val="Arial"/>
        <family val="2"/>
      </rPr>
      <t>GWLeak</t>
    </r>
    <r>
      <rPr>
        <b/>
        <i/>
        <vertAlign val="subscript"/>
        <sz val="12"/>
        <rFont val="Arial"/>
        <family val="2"/>
      </rPr>
      <t>in</t>
    </r>
    <r>
      <rPr>
        <i/>
        <vertAlign val="subscript"/>
        <sz val="11"/>
        <rFont val="Arial"/>
        <family val="2"/>
      </rPr>
      <t xml:space="preserve">  </t>
    </r>
    <r>
      <rPr>
        <sz val="12"/>
        <rFont val="Arial"/>
        <family val="2"/>
      </rPr>
      <t>was not estimated.</t>
    </r>
    <phoneticPr fontId="19" type="noConversion"/>
  </si>
  <si>
    <r>
      <t>P</t>
    </r>
    <r>
      <rPr>
        <sz val="11"/>
        <rFont val="Verdana"/>
        <family val="2"/>
      </rPr>
      <t xml:space="preserve">  was estimated by Bennett (2012) at 10 % of the normal precipitation  for the 1971-2000 period for Climate Station 1023042 </t>
    </r>
    <phoneticPr fontId="19" type="noConversion"/>
  </si>
  <si>
    <t>%</t>
    <phoneticPr fontId="19" type="noConversion"/>
  </si>
  <si>
    <t xml:space="preserve">4b, 4c </t>
    <phoneticPr fontId="19" type="noConversion"/>
  </si>
  <si>
    <r>
      <t>Q</t>
    </r>
    <r>
      <rPr>
        <b/>
        <i/>
        <vertAlign val="subscript"/>
        <sz val="10"/>
        <rFont val="Verdana"/>
        <family val="2"/>
      </rPr>
      <t xml:space="preserve">AVAIL </t>
    </r>
    <r>
      <rPr>
        <b/>
        <i/>
        <sz val="10"/>
        <rFont val="Verdana"/>
        <family val="2"/>
      </rPr>
      <t xml:space="preserve">    </t>
    </r>
    <phoneticPr fontId="19" type="noConversion"/>
  </si>
  <si>
    <r>
      <t>Q</t>
    </r>
    <r>
      <rPr>
        <b/>
        <i/>
        <vertAlign val="subscript"/>
        <sz val="11"/>
        <rFont val="Arial"/>
        <family val="2"/>
      </rPr>
      <t>AVAIL</t>
    </r>
    <r>
      <rPr>
        <b/>
        <i/>
        <sz val="11"/>
        <rFont val="Arial"/>
        <family val="2"/>
      </rPr>
      <t xml:space="preserve">   = </t>
    </r>
    <r>
      <rPr>
        <i/>
        <sz val="11"/>
        <rFont val="Arial"/>
        <family val="2"/>
      </rPr>
      <t xml:space="preserve"> </t>
    </r>
    <phoneticPr fontId="19" type="noConversion"/>
  </si>
  <si>
    <r>
      <t>D</t>
    </r>
    <r>
      <rPr>
        <b/>
        <i/>
        <sz val="13"/>
        <rFont val="Arial"/>
        <family val="2"/>
      </rPr>
      <t>S</t>
    </r>
    <r>
      <rPr>
        <b/>
        <i/>
        <vertAlign val="superscript"/>
        <sz val="13"/>
        <rFont val="Arial"/>
        <family val="2"/>
      </rPr>
      <t xml:space="preserve">SWLakes </t>
    </r>
    <phoneticPr fontId="19" type="noConversion"/>
  </si>
  <si>
    <t>OUTPUTS</t>
  </si>
  <si>
    <t>STORAGE</t>
  </si>
  <si>
    <t>Based on:</t>
  </si>
  <si>
    <t>A.</t>
  </si>
  <si>
    <t>UNCONSOLIDATED AQUIFERS</t>
  </si>
  <si>
    <t>Fundamental Equations:</t>
    <phoneticPr fontId="19" type="noConversion"/>
  </si>
  <si>
    <t>Monthly and Annual Water Budgets based on:</t>
    <phoneticPr fontId="19" type="noConversion"/>
  </si>
  <si>
    <t>2.    Driest year precipitation data.</t>
    <phoneticPr fontId="19" type="noConversion"/>
  </si>
  <si>
    <r>
      <t xml:space="preserve"> </t>
    </r>
    <r>
      <rPr>
        <b/>
        <i/>
        <sz val="11"/>
        <rFont val="Symbol"/>
        <family val="1"/>
        <charset val="2"/>
      </rPr>
      <t>a</t>
    </r>
    <r>
      <rPr>
        <b/>
        <i/>
        <sz val="11"/>
        <rFont val="Arial"/>
        <family val="2"/>
      </rPr>
      <t xml:space="preserve">  = </t>
    </r>
    <r>
      <rPr>
        <b/>
        <sz val="11"/>
        <rFont val="Symbol"/>
        <family val="1"/>
        <charset val="2"/>
      </rPr>
      <t xml:space="preserve">   </t>
    </r>
    <phoneticPr fontId="19" type="noConversion"/>
  </si>
  <si>
    <r>
      <t>m</t>
    </r>
    <r>
      <rPr>
        <vertAlign val="superscript"/>
        <sz val="10"/>
        <rFont val="Verdana"/>
        <family val="2"/>
      </rPr>
      <t>3</t>
    </r>
    <phoneticPr fontId="19" type="noConversion"/>
  </si>
  <si>
    <t>EFN Factor:</t>
    <phoneticPr fontId="19" type="noConversion"/>
  </si>
  <si>
    <r>
      <t>Q</t>
    </r>
    <r>
      <rPr>
        <b/>
        <i/>
        <vertAlign val="superscript"/>
        <sz val="13"/>
        <rFont val="Arial"/>
        <family val="2"/>
      </rPr>
      <t>SW</t>
    </r>
    <r>
      <rPr>
        <b/>
        <i/>
        <vertAlign val="subscript"/>
        <sz val="13"/>
        <rFont val="Arial"/>
        <family val="2"/>
      </rPr>
      <t xml:space="preserve">in </t>
    </r>
  </si>
  <si>
    <r>
      <t>R  =  P + Q</t>
    </r>
    <r>
      <rPr>
        <b/>
        <i/>
        <vertAlign val="superscript"/>
        <sz val="12"/>
        <rFont val="Arial"/>
        <family val="2"/>
      </rPr>
      <t>SW</t>
    </r>
    <r>
      <rPr>
        <b/>
        <i/>
        <vertAlign val="subscript"/>
        <sz val="12"/>
        <rFont val="Arial"/>
        <family val="2"/>
      </rPr>
      <t xml:space="preserve">in </t>
    </r>
    <r>
      <rPr>
        <b/>
        <i/>
        <sz val="12"/>
        <rFont val="Arial"/>
        <family val="2"/>
      </rPr>
      <t>+ Q</t>
    </r>
    <r>
      <rPr>
        <b/>
        <i/>
        <vertAlign val="superscript"/>
        <sz val="12"/>
        <rFont val="Arial"/>
        <family val="2"/>
      </rPr>
      <t>IRRreturn</t>
    </r>
    <r>
      <rPr>
        <b/>
        <i/>
        <vertAlign val="subscript"/>
        <sz val="12"/>
        <rFont val="Arial"/>
        <family val="2"/>
      </rPr>
      <t>in</t>
    </r>
    <r>
      <rPr>
        <b/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 xml:space="preserve">  - </t>
    </r>
    <r>
      <rPr>
        <b/>
        <i/>
        <sz val="12"/>
        <rFont val="Arial"/>
        <family val="2"/>
      </rPr>
      <t xml:space="preserve">ET  - </t>
    </r>
    <r>
      <rPr>
        <b/>
        <i/>
        <sz val="12"/>
        <rFont val="Symbol"/>
        <family val="1"/>
        <charset val="2"/>
      </rPr>
      <t>D</t>
    </r>
    <r>
      <rPr>
        <b/>
        <i/>
        <sz val="12"/>
        <rFont val="Arial"/>
        <family val="2"/>
      </rPr>
      <t>S</t>
    </r>
    <r>
      <rPr>
        <b/>
        <i/>
        <vertAlign val="superscript"/>
        <sz val="12"/>
        <rFont val="Arial"/>
        <family val="2"/>
      </rPr>
      <t>SWLakes</t>
    </r>
    <r>
      <rPr>
        <b/>
        <i/>
        <sz val="12"/>
        <rFont val="Arial"/>
        <family val="2"/>
      </rPr>
      <t xml:space="preserve"> - Q</t>
    </r>
    <r>
      <rPr>
        <b/>
        <i/>
        <vertAlign val="superscript"/>
        <sz val="12"/>
        <rFont val="Arial"/>
        <family val="2"/>
      </rPr>
      <t>SW</t>
    </r>
    <r>
      <rPr>
        <b/>
        <i/>
        <vertAlign val="subscript"/>
        <sz val="12"/>
        <rFont val="Arial"/>
        <family val="2"/>
      </rPr>
      <t>out</t>
    </r>
    <r>
      <rPr>
        <b/>
        <i/>
        <sz val="12"/>
        <rFont val="Arial"/>
        <family val="2"/>
      </rPr>
      <t xml:space="preserve"> - Q</t>
    </r>
    <r>
      <rPr>
        <b/>
        <i/>
        <vertAlign val="superscript"/>
        <sz val="12"/>
        <rFont val="Arial"/>
        <family val="2"/>
      </rPr>
      <t>SWpump</t>
    </r>
    <r>
      <rPr>
        <b/>
        <i/>
        <vertAlign val="subscript"/>
        <sz val="12"/>
        <rFont val="Arial"/>
        <family val="2"/>
      </rPr>
      <t>out</t>
    </r>
  </si>
  <si>
    <t>(groundwater available for future use including reserves)</t>
    <phoneticPr fontId="19" type="noConversion"/>
  </si>
  <si>
    <r>
      <t xml:space="preserve">Ratio: </t>
    </r>
    <r>
      <rPr>
        <b/>
        <i/>
        <sz val="10"/>
        <rFont val="Verdana"/>
        <family val="2"/>
      </rPr>
      <t xml:space="preserve"> Q</t>
    </r>
    <r>
      <rPr>
        <b/>
        <i/>
        <vertAlign val="superscript"/>
        <sz val="10"/>
        <rFont val="Verdana"/>
        <family val="2"/>
      </rPr>
      <t>GWpump</t>
    </r>
    <r>
      <rPr>
        <b/>
        <i/>
        <vertAlign val="subscript"/>
        <sz val="10"/>
        <rFont val="Verdana"/>
        <family val="2"/>
      </rPr>
      <t>out</t>
    </r>
    <r>
      <rPr>
        <b/>
        <i/>
        <sz val="10"/>
        <rFont val="Verdana"/>
        <family val="2"/>
      </rPr>
      <t>/Q</t>
    </r>
    <r>
      <rPr>
        <b/>
        <i/>
        <vertAlign val="subscript"/>
        <sz val="10"/>
        <rFont val="Verdana"/>
        <family val="2"/>
      </rPr>
      <t>AVAIL</t>
    </r>
    <r>
      <rPr>
        <b/>
        <sz val="10"/>
        <rFont val="Verdana"/>
        <family val="2"/>
      </rPr>
      <t xml:space="preserve">   </t>
    </r>
    <phoneticPr fontId="19" type="noConversion"/>
  </si>
  <si>
    <t>1. Ensure appropriate  sheets in the workbook are set up in US legal landscape formats for viewing if necessary.</t>
    <phoneticPr fontId="19" type="noConversion"/>
  </si>
  <si>
    <t>AQUIFERS</t>
    <phoneticPr fontId="19" type="noConversion"/>
  </si>
  <si>
    <t>RECHARGE EQUATIONS</t>
    <phoneticPr fontId="19" type="noConversion"/>
  </si>
  <si>
    <t>5a,5b, 6a, 6b</t>
    <phoneticPr fontId="19" type="noConversion"/>
  </si>
  <si>
    <t>2. Complete cover page for aquifer/area under investigation.</t>
    <phoneticPr fontId="19" type="noConversion"/>
  </si>
  <si>
    <t>predominantly confined sand and gravel aquifers of glacial or pre-glacial origin</t>
  </si>
  <si>
    <r>
      <t>Q</t>
    </r>
    <r>
      <rPr>
        <b/>
        <i/>
        <vertAlign val="superscript"/>
        <sz val="13"/>
        <rFont val="Arial"/>
        <family val="2"/>
      </rPr>
      <t>GW</t>
    </r>
    <r>
      <rPr>
        <b/>
        <i/>
        <vertAlign val="subscript"/>
        <sz val="13"/>
        <rFont val="Arial"/>
        <family val="2"/>
      </rPr>
      <t>out</t>
    </r>
  </si>
  <si>
    <t>UNC</t>
    <phoneticPr fontId="19" type="noConversion"/>
  </si>
  <si>
    <r>
      <t>D</t>
    </r>
    <r>
      <rPr>
        <b/>
        <i/>
        <sz val="13"/>
        <rFont val="Arial"/>
        <family val="2"/>
      </rPr>
      <t>S</t>
    </r>
    <r>
      <rPr>
        <b/>
        <i/>
        <vertAlign val="superscript"/>
        <sz val="13"/>
        <rFont val="Arial"/>
        <family val="2"/>
      </rPr>
      <t xml:space="preserve">SWLakes </t>
    </r>
    <phoneticPr fontId="19" type="noConversion"/>
  </si>
  <si>
    <t>flat-lying or gently-dipping volcanic flow rock aquifers</t>
  </si>
  <si>
    <t>Date:</t>
    <phoneticPr fontId="19" type="noConversion"/>
  </si>
  <si>
    <t>6b</t>
    <phoneticPr fontId="19" type="noConversion"/>
  </si>
  <si>
    <t>Prepared by:</t>
    <phoneticPr fontId="19" type="noConversion"/>
  </si>
  <si>
    <t>A. Kohut</t>
    <phoneticPr fontId="19" type="noConversion"/>
  </si>
  <si>
    <t>Note: Any EFN factor between 0 and 100 may be assigned where warranted.</t>
    <phoneticPr fontId="19" type="noConversion"/>
  </si>
  <si>
    <r>
      <t>R</t>
    </r>
    <r>
      <rPr>
        <b/>
        <i/>
        <vertAlign val="subscript"/>
        <sz val="13"/>
        <rFont val="Arial"/>
        <family val="2"/>
      </rPr>
      <t>month</t>
    </r>
    <phoneticPr fontId="19" type="noConversion"/>
  </si>
  <si>
    <t>R</t>
    <phoneticPr fontId="19" type="noConversion"/>
  </si>
  <si>
    <r>
      <t>D</t>
    </r>
    <r>
      <rPr>
        <b/>
        <i/>
        <sz val="13"/>
        <rFont val="Arial"/>
        <family val="2"/>
      </rPr>
      <t>S</t>
    </r>
    <r>
      <rPr>
        <b/>
        <i/>
        <vertAlign val="superscript"/>
        <sz val="13"/>
        <rFont val="Arial"/>
        <family val="2"/>
      </rPr>
      <t>Lakes</t>
    </r>
    <r>
      <rPr>
        <b/>
        <i/>
        <sz val="13"/>
        <rFont val="Arial"/>
        <family val="2"/>
      </rPr>
      <t xml:space="preserve"> </t>
    </r>
    <phoneticPr fontId="19" type="noConversion"/>
  </si>
  <si>
    <t>Fundamental Equations:</t>
    <phoneticPr fontId="19" type="noConversion"/>
  </si>
  <si>
    <t>STORAGE</t>
    <phoneticPr fontId="19" type="noConversion"/>
  </si>
  <si>
    <r>
      <t>D</t>
    </r>
    <r>
      <rPr>
        <i/>
        <sz val="11"/>
        <rFont val="Arial"/>
        <family val="2"/>
      </rPr>
      <t>S</t>
    </r>
    <r>
      <rPr>
        <i/>
        <vertAlign val="superscript"/>
        <sz val="11"/>
        <rFont val="Arial"/>
        <family val="2"/>
      </rPr>
      <t>SW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was not considered. </t>
    </r>
    <phoneticPr fontId="19" type="noConversion"/>
  </si>
  <si>
    <t xml:space="preserve">Note: This workbook can be used to enter fictitious or actual data for testing purposes. </t>
    <phoneticPr fontId="19" type="noConversion"/>
  </si>
  <si>
    <t>(ratio of current groundwater pumping versus recharge as a percentage)</t>
    <phoneticPr fontId="19" type="noConversion"/>
  </si>
  <si>
    <t>including reserves as a percentage)</t>
    <phoneticPr fontId="19" type="noConversion"/>
  </si>
  <si>
    <r>
      <t>D</t>
    </r>
    <r>
      <rPr>
        <i/>
        <sz val="11"/>
        <rFont val="Arial"/>
        <family val="2"/>
      </rPr>
      <t>S</t>
    </r>
    <r>
      <rPr>
        <i/>
        <vertAlign val="superscript"/>
        <sz val="11"/>
        <rFont val="Arial"/>
        <family val="2"/>
      </rPr>
      <t>GW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was determined from </t>
    </r>
    <r>
      <rPr>
        <b/>
        <sz val="11"/>
        <rFont val="Symbol"/>
        <family val="1"/>
        <charset val="2"/>
      </rPr>
      <t>D</t>
    </r>
    <r>
      <rPr>
        <b/>
        <sz val="11"/>
        <rFont val="Arial"/>
        <family val="2"/>
      </rPr>
      <t>S</t>
    </r>
    <r>
      <rPr>
        <b/>
        <vertAlign val="superscript"/>
        <sz val="11"/>
        <rFont val="Arial"/>
        <family val="2"/>
      </rPr>
      <t>GW</t>
    </r>
    <r>
      <rPr>
        <b/>
        <sz val="11"/>
        <rFont val="Arial"/>
        <family val="2"/>
      </rPr>
      <t xml:space="preserve">  = </t>
    </r>
    <phoneticPr fontId="19" type="noConversion"/>
  </si>
  <si>
    <r>
      <t>Q</t>
    </r>
    <r>
      <rPr>
        <b/>
        <i/>
        <vertAlign val="superscript"/>
        <sz val="11"/>
        <rFont val="Arial"/>
        <family val="2"/>
      </rPr>
      <t>SWpump</t>
    </r>
    <r>
      <rPr>
        <b/>
        <i/>
        <vertAlign val="subscript"/>
        <sz val="11"/>
        <rFont val="Arial"/>
        <family val="2"/>
      </rPr>
      <t xml:space="preserve">out  </t>
    </r>
    <r>
      <rPr>
        <b/>
        <i/>
        <sz val="11"/>
        <rFont val="Arial"/>
        <family val="2"/>
      </rPr>
      <t xml:space="preserve">
</t>
    </r>
    <phoneticPr fontId="19" type="noConversion"/>
  </si>
  <si>
    <t xml:space="preserve">by the application rate of 0.76 m per acre. </t>
  </si>
  <si>
    <t>APR</t>
  </si>
  <si>
    <t>MAY</t>
  </si>
  <si>
    <t>(ratio of recharge as a percentage of precipitation)</t>
    <phoneticPr fontId="19" type="noConversion"/>
  </si>
  <si>
    <t>-</t>
    <phoneticPr fontId="19" type="noConversion"/>
  </si>
  <si>
    <t>Westwold Valley Aquifer</t>
    <phoneticPr fontId="19" type="noConversion"/>
  </si>
  <si>
    <t>289 and 98</t>
    <phoneticPr fontId="19" type="noConversion"/>
  </si>
  <si>
    <t>1(b)</t>
    <phoneticPr fontId="19" type="noConversion"/>
  </si>
  <si>
    <t>predominantly unconfined aquifer along major rivers of moderate stream order</t>
    <phoneticPr fontId="19" type="noConversion"/>
  </si>
  <si>
    <t>Utilizes data from Bennett (2012)</t>
    <phoneticPr fontId="19" type="noConversion"/>
  </si>
  <si>
    <r>
      <t xml:space="preserve">7. Based on data entered, the spreadsheets will automatically calculate:    </t>
    </r>
    <r>
      <rPr>
        <b/>
        <i/>
        <sz val="10"/>
        <rFont val="Verdana"/>
        <family val="2"/>
      </rPr>
      <t/>
    </r>
    <phoneticPr fontId="19" type="noConversion"/>
  </si>
  <si>
    <t>Aquifer/Area:</t>
  </si>
  <si>
    <t>Aquifer Type:</t>
  </si>
  <si>
    <t>INPUTS</t>
  </si>
  <si>
    <t>Units</t>
  </si>
  <si>
    <t>JAN</t>
  </si>
  <si>
    <t>FEB</t>
  </si>
  <si>
    <t>MAR</t>
  </si>
  <si>
    <t>Aquifer Type Number:</t>
    <phoneticPr fontId="19" type="noConversion"/>
  </si>
  <si>
    <r>
      <t>R  =  P + Q</t>
    </r>
    <r>
      <rPr>
        <b/>
        <i/>
        <vertAlign val="superscript"/>
        <sz val="11"/>
        <rFont val="Arial"/>
        <family val="2"/>
      </rPr>
      <t>SW</t>
    </r>
    <r>
      <rPr>
        <b/>
        <i/>
        <vertAlign val="subscript"/>
        <sz val="11"/>
        <rFont val="Arial"/>
        <family val="2"/>
      </rPr>
      <t xml:space="preserve">in </t>
    </r>
    <r>
      <rPr>
        <b/>
        <i/>
        <sz val="11"/>
        <rFont val="Arial"/>
        <family val="2"/>
      </rPr>
      <t>+ Q</t>
    </r>
    <r>
      <rPr>
        <b/>
        <i/>
        <vertAlign val="superscript"/>
        <sz val="11"/>
        <rFont val="Arial"/>
        <family val="2"/>
      </rPr>
      <t>IRRreturn</t>
    </r>
    <r>
      <rPr>
        <b/>
        <i/>
        <vertAlign val="subscript"/>
        <sz val="11"/>
        <rFont val="Arial"/>
        <family val="2"/>
      </rPr>
      <t>in</t>
    </r>
    <r>
      <rPr>
        <b/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 xml:space="preserve">  - </t>
    </r>
    <r>
      <rPr>
        <b/>
        <i/>
        <sz val="11"/>
        <rFont val="Arial"/>
        <family val="2"/>
      </rPr>
      <t xml:space="preserve">ET  - </t>
    </r>
    <r>
      <rPr>
        <b/>
        <i/>
        <sz val="11"/>
        <rFont val="Symbol"/>
        <family val="1"/>
        <charset val="2"/>
      </rPr>
      <t>D</t>
    </r>
    <r>
      <rPr>
        <b/>
        <i/>
        <sz val="11"/>
        <rFont val="Arial"/>
        <family val="2"/>
      </rPr>
      <t>S</t>
    </r>
    <r>
      <rPr>
        <b/>
        <i/>
        <vertAlign val="superscript"/>
        <sz val="11"/>
        <rFont val="Arial"/>
        <family val="2"/>
      </rPr>
      <t>SWLakes</t>
    </r>
    <r>
      <rPr>
        <b/>
        <i/>
        <sz val="11"/>
        <rFont val="Arial"/>
        <family val="2"/>
      </rPr>
      <t xml:space="preserve"> - Q</t>
    </r>
    <r>
      <rPr>
        <b/>
        <i/>
        <vertAlign val="superscript"/>
        <sz val="11"/>
        <rFont val="Arial"/>
        <family val="2"/>
      </rPr>
      <t>SW</t>
    </r>
    <r>
      <rPr>
        <b/>
        <i/>
        <vertAlign val="subscript"/>
        <sz val="11"/>
        <rFont val="Arial"/>
        <family val="2"/>
      </rPr>
      <t xml:space="preserve">out </t>
    </r>
    <r>
      <rPr>
        <b/>
        <i/>
        <sz val="11"/>
        <rFont val="Arial"/>
        <family val="2"/>
      </rPr>
      <t>-  Q</t>
    </r>
    <r>
      <rPr>
        <b/>
        <i/>
        <vertAlign val="superscript"/>
        <sz val="11"/>
        <rFont val="Arial"/>
        <family val="2"/>
      </rPr>
      <t>SWpump</t>
    </r>
    <r>
      <rPr>
        <b/>
        <i/>
        <vertAlign val="subscript"/>
        <sz val="11"/>
        <rFont val="Arial"/>
        <family val="2"/>
      </rPr>
      <t xml:space="preserve">out </t>
    </r>
    <phoneticPr fontId="19" type="noConversion"/>
  </si>
  <si>
    <t xml:space="preserve">was estimated as the volume of surface water diverted for irrigation in 2010 based on the irrigated area multiplied </t>
    <phoneticPr fontId="19" type="noConversion"/>
  </si>
  <si>
    <r>
      <t>Q</t>
    </r>
    <r>
      <rPr>
        <i/>
        <vertAlign val="superscript"/>
        <sz val="11"/>
        <rFont val="Arial"/>
        <family val="2"/>
      </rPr>
      <t>SW</t>
    </r>
    <r>
      <rPr>
        <i/>
        <vertAlign val="subscript"/>
        <sz val="11"/>
        <rFont val="Arial"/>
        <family val="2"/>
      </rPr>
      <t xml:space="preserve">out  </t>
    </r>
    <r>
      <rPr>
        <sz val="11"/>
        <rFont val="Arial"/>
        <family val="2"/>
      </rPr>
      <t>estimated from river flow measurements</t>
    </r>
    <phoneticPr fontId="19" type="noConversion"/>
  </si>
  <si>
    <r>
      <t>Q</t>
    </r>
    <r>
      <rPr>
        <i/>
        <vertAlign val="superscript"/>
        <sz val="11"/>
        <rFont val="Arial"/>
        <family val="2"/>
      </rPr>
      <t>GW</t>
    </r>
    <r>
      <rPr>
        <i/>
        <vertAlign val="subscript"/>
        <sz val="11"/>
        <rFont val="Arial"/>
        <family val="2"/>
      </rPr>
      <t xml:space="preserve">out    </t>
    </r>
    <r>
      <rPr>
        <sz val="11"/>
        <rFont val="Arial"/>
        <family val="2"/>
      </rPr>
      <t xml:space="preserve">estimated from  Darcy’s Equation Q = K x i x A </t>
    </r>
    <phoneticPr fontId="19" type="noConversion"/>
  </si>
  <si>
    <t xml:space="preserve">of cattle eight months per year (October through May) consuming 70 L/day (15 gallons/day each) and 300 residents </t>
    <phoneticPr fontId="19" type="noConversion"/>
  </si>
  <si>
    <t xml:space="preserve">consuming 340 L/day (75 gallons/day) each.   </t>
  </si>
  <si>
    <r>
      <t>Q</t>
    </r>
    <r>
      <rPr>
        <b/>
        <i/>
        <vertAlign val="subscript"/>
        <sz val="12"/>
        <rFont val="Arial"/>
        <family val="2"/>
      </rPr>
      <t>AVAIL</t>
    </r>
    <r>
      <rPr>
        <b/>
        <i/>
        <sz val="12"/>
        <rFont val="Arial"/>
        <family val="2"/>
      </rPr>
      <t xml:space="preserve">  </t>
    </r>
    <r>
      <rPr>
        <b/>
        <sz val="12"/>
        <rFont val="Arial"/>
        <family val="2"/>
      </rPr>
      <t xml:space="preserve"> = </t>
    </r>
    <r>
      <rPr>
        <b/>
        <i/>
        <sz val="12"/>
        <rFont val="Symbol"/>
        <family val="1"/>
        <charset val="2"/>
      </rPr>
      <t xml:space="preserve">     </t>
    </r>
    <r>
      <rPr>
        <b/>
        <i/>
        <sz val="12"/>
        <rFont val="Arial"/>
        <family val="2"/>
      </rPr>
      <t>R</t>
    </r>
    <r>
      <rPr>
        <b/>
        <i/>
        <vertAlign val="subscript"/>
        <sz val="12"/>
        <rFont val="Arial"/>
        <family val="2"/>
      </rPr>
      <t>TOT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</t>
    </r>
    <r>
      <rPr>
        <b/>
        <i/>
        <sz val="13"/>
        <rFont val="Arial"/>
        <family val="2"/>
      </rPr>
      <t>-  Q</t>
    </r>
    <r>
      <rPr>
        <b/>
        <i/>
        <vertAlign val="superscript"/>
        <sz val="13"/>
        <rFont val="Arial"/>
        <family val="2"/>
      </rPr>
      <t>GWpump</t>
    </r>
    <r>
      <rPr>
        <b/>
        <i/>
        <vertAlign val="subscript"/>
        <sz val="13"/>
        <rFont val="Arial"/>
        <family val="2"/>
      </rPr>
      <t xml:space="preserve">out  </t>
    </r>
    <r>
      <rPr>
        <b/>
        <sz val="13"/>
        <rFont val="Arial"/>
        <family val="2"/>
      </rPr>
      <t xml:space="preserve">- </t>
    </r>
    <r>
      <rPr>
        <b/>
        <i/>
        <sz val="13"/>
        <rFont val="Symbol"/>
        <family val="1"/>
        <charset val="2"/>
      </rPr>
      <t>a (</t>
    </r>
    <r>
      <rPr>
        <b/>
        <i/>
        <sz val="13"/>
        <rFont val="Arial"/>
        <family val="2"/>
      </rPr>
      <t>Q</t>
    </r>
    <r>
      <rPr>
        <b/>
        <i/>
        <vertAlign val="superscript"/>
        <sz val="13"/>
        <rFont val="Arial"/>
        <family val="2"/>
      </rPr>
      <t>SW</t>
    </r>
    <r>
      <rPr>
        <b/>
        <i/>
        <vertAlign val="subscript"/>
        <sz val="13"/>
        <rFont val="Arial"/>
        <family val="2"/>
      </rPr>
      <t>out</t>
    </r>
    <r>
      <rPr>
        <b/>
        <i/>
        <sz val="13"/>
        <rFont val="Arial"/>
        <family val="2"/>
      </rPr>
      <t>)</t>
    </r>
    <r>
      <rPr>
        <b/>
        <i/>
        <vertAlign val="subscript"/>
        <sz val="13"/>
        <rFont val="Arial"/>
        <family val="2"/>
      </rPr>
      <t xml:space="preserve"> </t>
    </r>
    <phoneticPr fontId="19" type="noConversion"/>
  </si>
  <si>
    <r>
      <t>Q</t>
    </r>
    <r>
      <rPr>
        <b/>
        <i/>
        <vertAlign val="subscript"/>
        <sz val="12"/>
        <rFont val="Arial"/>
        <family val="2"/>
      </rPr>
      <t>AVAIL</t>
    </r>
    <r>
      <rPr>
        <b/>
        <i/>
        <sz val="12"/>
        <rFont val="Arial"/>
        <family val="2"/>
      </rPr>
      <t xml:space="preserve">  </t>
    </r>
    <r>
      <rPr>
        <b/>
        <sz val="12"/>
        <rFont val="Arial"/>
        <family val="2"/>
      </rPr>
      <t xml:space="preserve"> = </t>
    </r>
    <r>
      <rPr>
        <b/>
        <i/>
        <sz val="12"/>
        <rFont val="Symbol"/>
        <family val="1"/>
        <charset val="2"/>
      </rPr>
      <t xml:space="preserve">     </t>
    </r>
    <r>
      <rPr>
        <b/>
        <i/>
        <sz val="12"/>
        <rFont val="Arial"/>
        <family val="2"/>
      </rPr>
      <t xml:space="preserve">R </t>
    </r>
    <r>
      <rPr>
        <b/>
        <sz val="12"/>
        <rFont val="Arial"/>
        <family val="2"/>
      </rPr>
      <t xml:space="preserve"> </t>
    </r>
    <r>
      <rPr>
        <b/>
        <i/>
        <sz val="13"/>
        <rFont val="Arial"/>
        <family val="2"/>
      </rPr>
      <t>-  Q</t>
    </r>
    <r>
      <rPr>
        <b/>
        <i/>
        <vertAlign val="superscript"/>
        <sz val="13"/>
        <rFont val="Arial"/>
        <family val="2"/>
      </rPr>
      <t>GWpump</t>
    </r>
    <r>
      <rPr>
        <b/>
        <i/>
        <vertAlign val="subscript"/>
        <sz val="13"/>
        <rFont val="Arial"/>
        <family val="2"/>
      </rPr>
      <t xml:space="preserve">out </t>
    </r>
    <r>
      <rPr>
        <b/>
        <sz val="13"/>
        <rFont val="Arial"/>
        <family val="2"/>
      </rPr>
      <t xml:space="preserve">- </t>
    </r>
    <r>
      <rPr>
        <b/>
        <i/>
        <sz val="13"/>
        <rFont val="Symbol"/>
        <family val="1"/>
        <charset val="2"/>
      </rPr>
      <t>a</t>
    </r>
    <r>
      <rPr>
        <b/>
        <i/>
        <sz val="13"/>
        <rFont val="Arial"/>
        <family val="2"/>
      </rPr>
      <t xml:space="preserve"> Q</t>
    </r>
    <r>
      <rPr>
        <b/>
        <i/>
        <vertAlign val="superscript"/>
        <sz val="13"/>
        <rFont val="Arial"/>
        <family val="2"/>
      </rPr>
      <t>GW</t>
    </r>
    <r>
      <rPr>
        <b/>
        <i/>
        <vertAlign val="subscript"/>
        <sz val="13"/>
        <rFont val="Arial"/>
        <family val="2"/>
      </rPr>
      <t xml:space="preserve">out </t>
    </r>
  </si>
  <si>
    <t>STORAGE</t>
    <phoneticPr fontId="19" type="noConversion"/>
  </si>
  <si>
    <t>Period</t>
    <phoneticPr fontId="19" type="noConversion"/>
  </si>
  <si>
    <t>Year</t>
    <phoneticPr fontId="19" type="noConversion"/>
  </si>
  <si>
    <r>
      <t>R</t>
    </r>
    <r>
      <rPr>
        <b/>
        <i/>
        <vertAlign val="subscript"/>
        <sz val="11"/>
        <rFont val="Arial"/>
        <family val="2"/>
      </rPr>
      <t>TOT</t>
    </r>
    <r>
      <rPr>
        <i/>
        <sz val="11"/>
        <rFont val="Arial"/>
        <family val="2"/>
      </rPr>
      <t xml:space="preserve">  </t>
    </r>
    <r>
      <rPr>
        <sz val="11"/>
        <rFont val="Arial"/>
        <family val="2"/>
      </rPr>
      <t>was calculated from</t>
    </r>
    <r>
      <rPr>
        <i/>
        <sz val="11"/>
        <rFont val="Arial"/>
        <family val="2"/>
      </rPr>
      <t xml:space="preserve"> </t>
    </r>
    <r>
      <rPr>
        <b/>
        <i/>
        <sz val="11"/>
        <rFont val="Arial"/>
        <family val="2"/>
      </rPr>
      <t>R</t>
    </r>
    <r>
      <rPr>
        <b/>
        <i/>
        <vertAlign val="subscript"/>
        <sz val="11"/>
        <rFont val="Arial"/>
        <family val="2"/>
      </rPr>
      <t>TOT</t>
    </r>
    <r>
      <rPr>
        <i/>
        <sz val="11"/>
        <rFont val="Arial"/>
        <family val="2"/>
      </rPr>
      <t xml:space="preserve">  =  P  + (Q</t>
    </r>
    <r>
      <rPr>
        <i/>
        <vertAlign val="superscript"/>
        <sz val="11"/>
        <rFont val="Arial"/>
        <family val="2"/>
      </rPr>
      <t>SW</t>
    </r>
    <r>
      <rPr>
        <i/>
        <vertAlign val="subscript"/>
        <sz val="11"/>
        <rFont val="Arial"/>
        <family val="2"/>
      </rPr>
      <t>in</t>
    </r>
    <r>
      <rPr>
        <i/>
        <sz val="11"/>
        <rFont val="Arial"/>
        <family val="2"/>
      </rPr>
      <t xml:space="preserve"> - Q</t>
    </r>
    <r>
      <rPr>
        <i/>
        <vertAlign val="superscript"/>
        <sz val="11"/>
        <rFont val="Arial"/>
        <family val="2"/>
      </rPr>
      <t>SW</t>
    </r>
    <r>
      <rPr>
        <i/>
        <vertAlign val="subscript"/>
        <sz val="11"/>
        <rFont val="Arial"/>
        <family val="2"/>
      </rPr>
      <t>out</t>
    </r>
    <r>
      <rPr>
        <i/>
        <sz val="11"/>
        <rFont val="Arial"/>
        <family val="2"/>
      </rPr>
      <t xml:space="preserve"> + Q</t>
    </r>
    <r>
      <rPr>
        <i/>
        <vertAlign val="superscript"/>
        <sz val="11"/>
        <rFont val="Arial"/>
        <family val="2"/>
      </rPr>
      <t>SWpump</t>
    </r>
    <r>
      <rPr>
        <i/>
        <vertAlign val="subscript"/>
        <sz val="11"/>
        <rFont val="Arial"/>
        <family val="2"/>
      </rPr>
      <t>out</t>
    </r>
    <r>
      <rPr>
        <i/>
        <sz val="11"/>
        <rFont val="Arial"/>
        <family val="2"/>
      </rPr>
      <t xml:space="preserve"> ) + Q</t>
    </r>
    <r>
      <rPr>
        <i/>
        <vertAlign val="superscript"/>
        <sz val="11"/>
        <rFont val="Arial"/>
        <family val="2"/>
      </rPr>
      <t>GW</t>
    </r>
    <r>
      <rPr>
        <i/>
        <vertAlign val="subscript"/>
        <sz val="11"/>
        <rFont val="Arial"/>
        <family val="2"/>
      </rPr>
      <t xml:space="preserve">in </t>
    </r>
    <r>
      <rPr>
        <i/>
        <sz val="11"/>
        <rFont val="Arial"/>
        <family val="2"/>
      </rPr>
      <t>+ Q</t>
    </r>
    <r>
      <rPr>
        <i/>
        <vertAlign val="superscript"/>
        <sz val="11"/>
        <rFont val="Arial"/>
        <family val="2"/>
      </rPr>
      <t>IRReturn</t>
    </r>
    <r>
      <rPr>
        <i/>
        <vertAlign val="subscript"/>
        <sz val="11"/>
        <rFont val="Arial"/>
        <family val="2"/>
      </rPr>
      <t>in</t>
    </r>
    <r>
      <rPr>
        <i/>
        <sz val="11"/>
        <rFont val="Arial"/>
        <family val="2"/>
      </rPr>
      <t xml:space="preserve"> + </t>
    </r>
    <r>
      <rPr>
        <i/>
        <sz val="11"/>
        <rFont val="Symbol"/>
        <family val="1"/>
        <charset val="2"/>
      </rPr>
      <t>D</t>
    </r>
    <r>
      <rPr>
        <i/>
        <sz val="11"/>
        <rFont val="Arial"/>
        <family val="2"/>
      </rPr>
      <t>S</t>
    </r>
    <r>
      <rPr>
        <i/>
        <vertAlign val="superscript"/>
        <sz val="11"/>
        <rFont val="Arial"/>
        <family val="2"/>
      </rPr>
      <t>GW</t>
    </r>
    <r>
      <rPr>
        <i/>
        <sz val="11"/>
        <rFont val="Arial"/>
        <family val="2"/>
      </rPr>
      <t xml:space="preserve">   </t>
    </r>
    <phoneticPr fontId="19" type="noConversion"/>
  </si>
  <si>
    <r>
      <t>R</t>
    </r>
    <r>
      <rPr>
        <b/>
        <i/>
        <vertAlign val="subscript"/>
        <sz val="13"/>
        <rFont val="Arial"/>
        <family val="2"/>
      </rPr>
      <t>TOT</t>
    </r>
    <phoneticPr fontId="19" type="noConversion"/>
  </si>
  <si>
    <r>
      <t>Q</t>
    </r>
    <r>
      <rPr>
        <b/>
        <i/>
        <vertAlign val="superscript"/>
        <sz val="11"/>
        <rFont val="Arial"/>
        <family val="2"/>
      </rPr>
      <t>IRReturn</t>
    </r>
    <r>
      <rPr>
        <b/>
        <i/>
        <vertAlign val="subscript"/>
        <sz val="11"/>
        <rFont val="Arial"/>
        <family val="2"/>
      </rPr>
      <t>in</t>
    </r>
    <r>
      <rPr>
        <b/>
        <i/>
        <sz val="11"/>
        <rFont val="Arial"/>
        <family val="2"/>
      </rPr>
      <t xml:space="preserve">   </t>
    </r>
    <r>
      <rPr>
        <sz val="11"/>
        <rFont val="Arial"/>
        <family val="2"/>
      </rPr>
      <t xml:space="preserve">was estimated at 5% based on groundwater and Salmon River sources for the months of April through September.  </t>
    </r>
    <phoneticPr fontId="19" type="noConversion"/>
  </si>
  <si>
    <r>
      <t>R</t>
    </r>
    <r>
      <rPr>
        <b/>
        <i/>
        <vertAlign val="subscript"/>
        <sz val="13"/>
        <rFont val="Arial"/>
        <family val="2"/>
      </rPr>
      <t>TOT</t>
    </r>
    <phoneticPr fontId="19" type="noConversion"/>
  </si>
  <si>
    <t>Unprotect the worksheet to make any changes.</t>
    <phoneticPr fontId="19" type="noConversion"/>
  </si>
  <si>
    <r>
      <t>m</t>
    </r>
    <r>
      <rPr>
        <vertAlign val="superscript"/>
        <sz val="10"/>
        <rFont val="Verdana"/>
        <family val="2"/>
      </rPr>
      <t>3</t>
    </r>
  </si>
  <si>
    <t>OCT</t>
    <phoneticPr fontId="19" type="noConversion"/>
  </si>
  <si>
    <t>NOV</t>
    <phoneticPr fontId="19" type="noConversion"/>
  </si>
  <si>
    <t>DEC</t>
    <phoneticPr fontId="19" type="noConversion"/>
  </si>
  <si>
    <t>Annual Totals</t>
    <phoneticPr fontId="19" type="noConversion"/>
  </si>
  <si>
    <t>P</t>
  </si>
  <si>
    <r>
      <t>Q</t>
    </r>
    <r>
      <rPr>
        <b/>
        <i/>
        <vertAlign val="superscript"/>
        <sz val="13"/>
        <rFont val="Arial"/>
        <family val="2"/>
      </rPr>
      <t>SW</t>
    </r>
    <r>
      <rPr>
        <b/>
        <i/>
        <vertAlign val="subscript"/>
        <sz val="13"/>
        <rFont val="Arial"/>
        <family val="2"/>
      </rPr>
      <t xml:space="preserve">out </t>
    </r>
  </si>
  <si>
    <t>Entering new data will delete any test data keeping the formulae intact.</t>
    <phoneticPr fontId="19" type="noConversion"/>
  </si>
  <si>
    <t>PARAMETERS</t>
  </si>
  <si>
    <t>predominantly unconfined deltaic sand and gravel aquifers</t>
  </si>
  <si>
    <r>
      <t>Q</t>
    </r>
    <r>
      <rPr>
        <b/>
        <i/>
        <vertAlign val="superscript"/>
        <sz val="13"/>
        <rFont val="Arial"/>
        <family val="2"/>
      </rPr>
      <t>GW</t>
    </r>
    <r>
      <rPr>
        <b/>
        <i/>
        <vertAlign val="subscript"/>
        <sz val="13"/>
        <rFont val="Arial"/>
        <family val="2"/>
      </rPr>
      <t>out</t>
    </r>
    <phoneticPr fontId="19" type="noConversion"/>
  </si>
  <si>
    <r>
      <t>D</t>
    </r>
    <r>
      <rPr>
        <b/>
        <i/>
        <sz val="13"/>
        <rFont val="Arial"/>
        <family val="2"/>
      </rPr>
      <t>S</t>
    </r>
    <r>
      <rPr>
        <b/>
        <i/>
        <vertAlign val="superscript"/>
        <sz val="13"/>
        <rFont val="Arial"/>
        <family val="2"/>
      </rPr>
      <t>SW</t>
    </r>
    <r>
      <rPr>
        <b/>
        <i/>
        <sz val="13"/>
        <rFont val="Arial"/>
        <family val="2"/>
      </rPr>
      <t xml:space="preserve"> </t>
    </r>
  </si>
  <si>
    <r>
      <t>D</t>
    </r>
    <r>
      <rPr>
        <b/>
        <i/>
        <sz val="13"/>
        <rFont val="Arial"/>
        <family val="2"/>
      </rPr>
      <t>S</t>
    </r>
    <r>
      <rPr>
        <b/>
        <i/>
        <vertAlign val="superscript"/>
        <sz val="13"/>
        <rFont val="Arial"/>
        <family val="2"/>
      </rPr>
      <t>GW</t>
    </r>
    <r>
      <rPr>
        <b/>
        <i/>
        <sz val="13"/>
        <rFont val="Arial"/>
        <family val="2"/>
      </rPr>
      <t xml:space="preserve"> </t>
    </r>
  </si>
  <si>
    <t xml:space="preserve">        METHODS OF DETERMINATION</t>
  </si>
  <si>
    <t>predominantly unconfined aquifers of fluvial or glaciofluvial origin,along river or stream valleys</t>
    <phoneticPr fontId="19" type="noConversion"/>
  </si>
  <si>
    <t>model of the aquifer/area and revise if necessary.</t>
    <phoneticPr fontId="19" type="noConversion"/>
  </si>
  <si>
    <r>
      <t xml:space="preserve">Confidence Factor </t>
    </r>
    <r>
      <rPr>
        <sz val="10"/>
        <rFont val="Verdana"/>
        <family val="2"/>
      </rPr>
      <t xml:space="preserve"> =</t>
    </r>
    <phoneticPr fontId="19" type="noConversion"/>
  </si>
  <si>
    <t>Percent</t>
    <phoneticPr fontId="19" type="noConversion"/>
  </si>
  <si>
    <t>Comment:</t>
    <phoneticPr fontId="19" type="noConversion"/>
  </si>
  <si>
    <t>Based on rating guide.</t>
    <phoneticPr fontId="19" type="noConversion"/>
  </si>
  <si>
    <t>Comments:</t>
    <phoneticPr fontId="19" type="noConversion"/>
  </si>
  <si>
    <r>
      <t>R  =  P + Q</t>
    </r>
    <r>
      <rPr>
        <b/>
        <i/>
        <vertAlign val="superscript"/>
        <sz val="11"/>
        <rFont val="Arial"/>
        <family val="2"/>
      </rPr>
      <t>SW</t>
    </r>
    <r>
      <rPr>
        <b/>
        <i/>
        <vertAlign val="subscript"/>
        <sz val="11"/>
        <rFont val="Arial"/>
        <family val="2"/>
      </rPr>
      <t xml:space="preserve">in </t>
    </r>
    <r>
      <rPr>
        <b/>
        <i/>
        <sz val="11"/>
        <rFont val="Arial"/>
        <family val="2"/>
      </rPr>
      <t>+ Q</t>
    </r>
    <r>
      <rPr>
        <b/>
        <i/>
        <vertAlign val="superscript"/>
        <sz val="11"/>
        <rFont val="Arial"/>
        <family val="2"/>
      </rPr>
      <t>IRRreturn</t>
    </r>
    <r>
      <rPr>
        <b/>
        <i/>
        <vertAlign val="subscript"/>
        <sz val="11"/>
        <rFont val="Arial"/>
        <family val="2"/>
      </rPr>
      <t>in</t>
    </r>
    <r>
      <rPr>
        <b/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 xml:space="preserve">  - </t>
    </r>
    <r>
      <rPr>
        <b/>
        <i/>
        <sz val="11"/>
        <rFont val="Arial"/>
        <family val="2"/>
      </rPr>
      <t xml:space="preserve">ET  - </t>
    </r>
    <r>
      <rPr>
        <b/>
        <i/>
        <sz val="11"/>
        <rFont val="Symbol"/>
        <family val="1"/>
        <charset val="2"/>
      </rPr>
      <t>D</t>
    </r>
    <r>
      <rPr>
        <b/>
        <i/>
        <sz val="11"/>
        <rFont val="Arial"/>
        <family val="2"/>
      </rPr>
      <t>S</t>
    </r>
    <r>
      <rPr>
        <b/>
        <i/>
        <vertAlign val="superscript"/>
        <sz val="11"/>
        <rFont val="Arial"/>
        <family val="2"/>
      </rPr>
      <t>SW</t>
    </r>
    <r>
      <rPr>
        <b/>
        <i/>
        <sz val="11"/>
        <rFont val="Arial"/>
        <family val="2"/>
      </rPr>
      <t xml:space="preserve"> - Q</t>
    </r>
    <r>
      <rPr>
        <b/>
        <i/>
        <vertAlign val="superscript"/>
        <sz val="11"/>
        <rFont val="Arial"/>
        <family val="2"/>
      </rPr>
      <t>SW</t>
    </r>
    <r>
      <rPr>
        <b/>
        <i/>
        <vertAlign val="subscript"/>
        <sz val="11"/>
        <rFont val="Arial"/>
        <family val="2"/>
      </rPr>
      <t>out</t>
    </r>
    <r>
      <rPr>
        <b/>
        <i/>
        <sz val="11"/>
        <rFont val="Arial"/>
        <family val="2"/>
      </rPr>
      <t xml:space="preserve"> - Q</t>
    </r>
    <r>
      <rPr>
        <b/>
        <i/>
        <vertAlign val="superscript"/>
        <sz val="11"/>
        <rFont val="Arial"/>
        <family val="2"/>
      </rPr>
      <t>SWpump</t>
    </r>
    <r>
      <rPr>
        <b/>
        <i/>
        <vertAlign val="subscript"/>
        <sz val="11"/>
        <rFont val="Arial"/>
        <family val="2"/>
      </rPr>
      <t>out</t>
    </r>
    <phoneticPr fontId="19" type="noConversion"/>
  </si>
  <si>
    <r>
      <t>R  =  P + Q</t>
    </r>
    <r>
      <rPr>
        <b/>
        <i/>
        <vertAlign val="superscript"/>
        <sz val="11"/>
        <rFont val="Arial"/>
        <family val="2"/>
      </rPr>
      <t>SW</t>
    </r>
    <r>
      <rPr>
        <b/>
        <i/>
        <vertAlign val="subscript"/>
        <sz val="11"/>
        <rFont val="Arial"/>
        <family val="2"/>
      </rPr>
      <t xml:space="preserve">in </t>
    </r>
    <r>
      <rPr>
        <b/>
        <i/>
        <sz val="11"/>
        <rFont val="Arial"/>
        <family val="2"/>
      </rPr>
      <t>+ Q</t>
    </r>
    <r>
      <rPr>
        <b/>
        <i/>
        <vertAlign val="superscript"/>
        <sz val="11"/>
        <rFont val="Arial"/>
        <family val="2"/>
      </rPr>
      <t>IRRreturn</t>
    </r>
    <r>
      <rPr>
        <b/>
        <i/>
        <vertAlign val="subscript"/>
        <sz val="11"/>
        <rFont val="Arial"/>
        <family val="2"/>
      </rPr>
      <t>in</t>
    </r>
    <r>
      <rPr>
        <b/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 xml:space="preserve">  - </t>
    </r>
    <r>
      <rPr>
        <b/>
        <i/>
        <sz val="11"/>
        <rFont val="Arial"/>
        <family val="2"/>
      </rPr>
      <t xml:space="preserve">ET  - </t>
    </r>
    <r>
      <rPr>
        <b/>
        <i/>
        <sz val="11"/>
        <rFont val="Symbol"/>
        <family val="1"/>
        <charset val="2"/>
      </rPr>
      <t>D</t>
    </r>
    <r>
      <rPr>
        <b/>
        <i/>
        <sz val="11"/>
        <rFont val="Arial"/>
        <family val="2"/>
      </rPr>
      <t>S</t>
    </r>
    <r>
      <rPr>
        <b/>
        <i/>
        <vertAlign val="superscript"/>
        <sz val="11"/>
        <rFont val="Arial"/>
        <family val="2"/>
      </rPr>
      <t>SWLakes</t>
    </r>
    <r>
      <rPr>
        <b/>
        <i/>
        <sz val="11"/>
        <rFont val="Arial"/>
        <family val="2"/>
      </rPr>
      <t xml:space="preserve"> - Q</t>
    </r>
    <r>
      <rPr>
        <b/>
        <i/>
        <vertAlign val="superscript"/>
        <sz val="11"/>
        <rFont val="Arial"/>
        <family val="2"/>
      </rPr>
      <t>SW</t>
    </r>
    <r>
      <rPr>
        <b/>
        <i/>
        <vertAlign val="subscript"/>
        <sz val="11"/>
        <rFont val="Arial"/>
        <family val="2"/>
      </rPr>
      <t>out</t>
    </r>
    <r>
      <rPr>
        <b/>
        <i/>
        <sz val="11"/>
        <rFont val="Arial"/>
        <family val="2"/>
      </rPr>
      <t xml:space="preserve"> - Q</t>
    </r>
    <r>
      <rPr>
        <b/>
        <i/>
        <vertAlign val="superscript"/>
        <sz val="11"/>
        <rFont val="Arial"/>
        <family val="2"/>
      </rPr>
      <t>SWpump</t>
    </r>
    <r>
      <rPr>
        <b/>
        <i/>
        <vertAlign val="subscript"/>
        <sz val="11"/>
        <rFont val="Arial"/>
        <family val="2"/>
      </rPr>
      <t>out</t>
    </r>
    <phoneticPr fontId="19" type="noConversion"/>
  </si>
  <si>
    <r>
      <t>Δ S</t>
    </r>
    <r>
      <rPr>
        <b/>
        <i/>
        <vertAlign val="superscript"/>
        <sz val="11"/>
        <rFont val="Arial"/>
        <family val="2"/>
      </rPr>
      <t>GW</t>
    </r>
    <r>
      <rPr>
        <b/>
        <i/>
        <sz val="11"/>
        <rFont val="Arial"/>
        <family val="2"/>
      </rPr>
      <t xml:space="preserve"> = (Q</t>
    </r>
    <r>
      <rPr>
        <b/>
        <i/>
        <vertAlign val="superscript"/>
        <sz val="11"/>
        <rFont val="Arial"/>
        <family val="2"/>
      </rPr>
      <t>GW</t>
    </r>
    <r>
      <rPr>
        <b/>
        <i/>
        <vertAlign val="subscript"/>
        <sz val="11"/>
        <rFont val="Arial"/>
        <family val="2"/>
      </rPr>
      <t>in</t>
    </r>
    <r>
      <rPr>
        <b/>
        <i/>
        <sz val="11"/>
        <rFont val="Arial"/>
        <family val="2"/>
      </rPr>
      <t xml:space="preserve"> + Q</t>
    </r>
    <r>
      <rPr>
        <b/>
        <i/>
        <vertAlign val="superscript"/>
        <sz val="11"/>
        <rFont val="Arial"/>
        <family val="2"/>
      </rPr>
      <t>GWLeak</t>
    </r>
    <r>
      <rPr>
        <b/>
        <i/>
        <vertAlign val="subscript"/>
        <sz val="11"/>
        <rFont val="Arial"/>
        <family val="2"/>
      </rPr>
      <t>in</t>
    </r>
    <r>
      <rPr>
        <b/>
        <i/>
        <sz val="11"/>
        <rFont val="Arial"/>
        <family val="2"/>
      </rPr>
      <t xml:space="preserve"> ) – (Q</t>
    </r>
    <r>
      <rPr>
        <b/>
        <i/>
        <vertAlign val="superscript"/>
        <sz val="11"/>
        <rFont val="Arial"/>
        <family val="2"/>
      </rPr>
      <t>GWPump</t>
    </r>
    <r>
      <rPr>
        <b/>
        <i/>
        <vertAlign val="subscript"/>
        <sz val="11"/>
        <rFont val="Arial"/>
        <family val="2"/>
      </rPr>
      <t>out</t>
    </r>
    <r>
      <rPr>
        <b/>
        <i/>
        <sz val="11"/>
        <rFont val="Arial"/>
        <family val="2"/>
      </rPr>
      <t xml:space="preserve"> + Q</t>
    </r>
    <r>
      <rPr>
        <b/>
        <i/>
        <vertAlign val="superscript"/>
        <sz val="11"/>
        <rFont val="Arial"/>
        <family val="2"/>
      </rPr>
      <t>GW</t>
    </r>
    <r>
      <rPr>
        <b/>
        <i/>
        <vertAlign val="subscript"/>
        <sz val="11"/>
        <rFont val="Arial"/>
        <family val="2"/>
      </rPr>
      <t>out</t>
    </r>
    <r>
      <rPr>
        <b/>
        <i/>
        <sz val="11"/>
        <rFont val="Arial"/>
        <family val="2"/>
      </rPr>
      <t>)</t>
    </r>
    <phoneticPr fontId="19" type="noConversion"/>
  </si>
  <si>
    <t xml:space="preserve">located on  Gabriola Island (Government of Canada, 2018a).  </t>
    <phoneticPr fontId="19" type="noConversion"/>
  </si>
  <si>
    <t>This spreadsheet accompanies "Estimating Groundwater Availability for Allocation in British Columbia" (2018)</t>
    <phoneticPr fontId="19" type="noConversion"/>
  </si>
  <si>
    <t>All worksheets are protected except for data entry cells.</t>
    <phoneticPr fontId="19" type="noConversion"/>
  </si>
  <si>
    <t xml:space="preserve">3. On the Methods sheet, summarize the methods used and data sources to determine or estimate various input </t>
    <phoneticPr fontId="19" type="noConversion"/>
  </si>
  <si>
    <t>Internet website http://climate.weather.gc.ca/climate_normals/index_e.html</t>
  </si>
  <si>
    <r>
      <t>P  + (Q</t>
    </r>
    <r>
      <rPr>
        <b/>
        <i/>
        <vertAlign val="superscript"/>
        <sz val="12"/>
        <rFont val="Arial"/>
        <family val="2"/>
      </rPr>
      <t>SW</t>
    </r>
    <r>
      <rPr>
        <b/>
        <i/>
        <vertAlign val="subscript"/>
        <sz val="12"/>
        <rFont val="Arial"/>
        <family val="2"/>
      </rPr>
      <t xml:space="preserve">in </t>
    </r>
    <r>
      <rPr>
        <b/>
        <i/>
        <sz val="12"/>
        <rFont val="Arial"/>
        <family val="2"/>
      </rPr>
      <t>-</t>
    </r>
    <r>
      <rPr>
        <b/>
        <i/>
        <vertAlign val="subscript"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Q</t>
    </r>
    <r>
      <rPr>
        <b/>
        <i/>
        <vertAlign val="superscript"/>
        <sz val="12"/>
        <rFont val="Arial"/>
        <family val="2"/>
      </rPr>
      <t>SWout</t>
    </r>
    <r>
      <rPr>
        <b/>
        <sz val="12"/>
        <rFont val="Times New Roman"/>
        <family val="1"/>
      </rPr>
      <t xml:space="preserve"> + </t>
    </r>
    <r>
      <rPr>
        <b/>
        <i/>
        <sz val="12"/>
        <rFont val="Arial"/>
        <family val="2"/>
      </rPr>
      <t>Q</t>
    </r>
    <r>
      <rPr>
        <b/>
        <i/>
        <vertAlign val="superscript"/>
        <sz val="12"/>
        <rFont val="Arial"/>
        <family val="2"/>
      </rPr>
      <t>SWpump</t>
    </r>
    <r>
      <rPr>
        <b/>
        <i/>
        <vertAlign val="subscript"/>
        <sz val="12"/>
        <rFont val="Arial"/>
        <family val="2"/>
      </rPr>
      <t>out</t>
    </r>
    <r>
      <rPr>
        <b/>
        <sz val="12"/>
        <rFont val="Times New Roman"/>
        <family val="1"/>
      </rPr>
      <t xml:space="preserve"> ) </t>
    </r>
    <r>
      <rPr>
        <b/>
        <i/>
        <sz val="12"/>
        <rFont val="Arial"/>
        <family val="2"/>
      </rPr>
      <t>+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Arial"/>
        <family val="2"/>
      </rPr>
      <t>Q</t>
    </r>
    <r>
      <rPr>
        <b/>
        <i/>
        <vertAlign val="superscript"/>
        <sz val="12"/>
        <rFont val="Arial"/>
        <family val="2"/>
      </rPr>
      <t>GW</t>
    </r>
    <r>
      <rPr>
        <b/>
        <i/>
        <vertAlign val="subscript"/>
        <sz val="12"/>
        <rFont val="Arial"/>
        <family val="2"/>
      </rPr>
      <t>in</t>
    </r>
    <r>
      <rPr>
        <b/>
        <i/>
        <sz val="12"/>
        <rFont val="Arial"/>
        <family val="2"/>
      </rPr>
      <t xml:space="preserve"> + Q</t>
    </r>
    <r>
      <rPr>
        <b/>
        <i/>
        <vertAlign val="superscript"/>
        <sz val="12"/>
        <rFont val="Arial"/>
        <family val="2"/>
      </rPr>
      <t>IRReturn</t>
    </r>
    <r>
      <rPr>
        <b/>
        <i/>
        <vertAlign val="subscript"/>
        <sz val="12"/>
        <rFont val="Arial"/>
        <family val="2"/>
      </rPr>
      <t>in</t>
    </r>
    <r>
      <rPr>
        <b/>
        <sz val="12"/>
        <rFont val="Times New Roman"/>
        <family val="1"/>
      </rPr>
      <t xml:space="preserve"> - </t>
    </r>
    <r>
      <rPr>
        <b/>
        <i/>
        <sz val="12"/>
        <rFont val="Arial"/>
        <family val="2"/>
      </rPr>
      <t xml:space="preserve">  ET - Q</t>
    </r>
    <r>
      <rPr>
        <b/>
        <i/>
        <vertAlign val="superscript"/>
        <sz val="12"/>
        <rFont val="Arial"/>
        <family val="2"/>
      </rPr>
      <t>SW</t>
    </r>
    <r>
      <rPr>
        <b/>
        <i/>
        <vertAlign val="subscript"/>
        <sz val="12"/>
        <rFont val="Arial"/>
        <family val="2"/>
      </rPr>
      <t xml:space="preserve">out </t>
    </r>
    <r>
      <rPr>
        <b/>
        <i/>
        <sz val="12"/>
        <rFont val="Arial"/>
        <family val="2"/>
      </rPr>
      <t>- Q</t>
    </r>
    <r>
      <rPr>
        <b/>
        <i/>
        <vertAlign val="superscript"/>
        <sz val="12"/>
        <rFont val="Arial"/>
        <family val="2"/>
      </rPr>
      <t>SWpump</t>
    </r>
    <r>
      <rPr>
        <b/>
        <i/>
        <vertAlign val="subscript"/>
        <sz val="12"/>
        <rFont val="Arial"/>
        <family val="2"/>
      </rPr>
      <t xml:space="preserve">out </t>
    </r>
    <r>
      <rPr>
        <b/>
        <i/>
        <sz val="12"/>
        <rFont val="Arial"/>
        <family val="2"/>
      </rPr>
      <t>- Q</t>
    </r>
    <r>
      <rPr>
        <b/>
        <i/>
        <vertAlign val="superscript"/>
        <sz val="12"/>
        <rFont val="Arial"/>
        <family val="2"/>
      </rPr>
      <t>GWpump</t>
    </r>
    <r>
      <rPr>
        <b/>
        <i/>
        <vertAlign val="subscript"/>
        <sz val="12"/>
        <rFont val="Arial"/>
        <family val="2"/>
      </rPr>
      <t xml:space="preserve">out </t>
    </r>
    <r>
      <rPr>
        <b/>
        <i/>
        <sz val="12"/>
        <rFont val="Arial"/>
        <family val="2"/>
      </rPr>
      <t>-</t>
    </r>
    <r>
      <rPr>
        <b/>
        <i/>
        <vertAlign val="subscript"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Q</t>
    </r>
    <r>
      <rPr>
        <b/>
        <i/>
        <vertAlign val="superscript"/>
        <sz val="12"/>
        <rFont val="Arial"/>
        <family val="2"/>
      </rPr>
      <t xml:space="preserve"> GW</t>
    </r>
    <r>
      <rPr>
        <b/>
        <i/>
        <vertAlign val="subscript"/>
        <sz val="12"/>
        <rFont val="Arial"/>
        <family val="2"/>
      </rPr>
      <t>out</t>
    </r>
  </si>
  <si>
    <r>
      <t>D</t>
    </r>
    <r>
      <rPr>
        <i/>
        <sz val="11"/>
        <rFont val="Arial"/>
        <family val="2"/>
      </rPr>
      <t>S</t>
    </r>
    <r>
      <rPr>
        <i/>
        <vertAlign val="superscript"/>
        <sz val="11"/>
        <rFont val="Arial"/>
        <family val="2"/>
      </rPr>
      <t xml:space="preserve">SWLakes </t>
    </r>
    <r>
      <rPr>
        <sz val="11"/>
        <rFont val="Arial"/>
        <family val="2"/>
      </rPr>
      <t xml:space="preserve"> was not considered</t>
    </r>
    <phoneticPr fontId="19" type="noConversion"/>
  </si>
  <si>
    <r>
      <t>Q</t>
    </r>
    <r>
      <rPr>
        <i/>
        <vertAlign val="superscript"/>
        <sz val="11"/>
        <rFont val="Arial"/>
        <family val="2"/>
      </rPr>
      <t>GW</t>
    </r>
    <r>
      <rPr>
        <i/>
        <vertAlign val="subscript"/>
        <sz val="11"/>
        <rFont val="Arial"/>
        <family val="2"/>
      </rPr>
      <t xml:space="preserve">in </t>
    </r>
    <r>
      <rPr>
        <sz val="11"/>
        <rFont val="Arial"/>
        <family val="2"/>
      </rPr>
      <t xml:space="preserve">estimated from Darcy’s Equation Q = K x i x A  as flow into the upstream study boundary through the valley bottom alluvium </t>
    </r>
    <phoneticPr fontId="19" type="noConversion"/>
  </si>
  <si>
    <t xml:space="preserve">alongside the Salmon River. </t>
    <phoneticPr fontId="19" type="noConversion"/>
  </si>
  <si>
    <r>
      <t xml:space="preserve">Bennett, K. 2012. </t>
    </r>
    <r>
      <rPr>
        <i/>
        <sz val="12"/>
        <color indexed="8"/>
        <rFont val="Arial"/>
        <family val="2"/>
      </rPr>
      <t xml:space="preserve">A Water Budget for the Westwold Valley Aquifer, West of Salmon Arm, BC. </t>
    </r>
    <r>
      <rPr>
        <sz val="12"/>
        <color indexed="8"/>
        <rFont val="Arial"/>
        <family val="2"/>
      </rPr>
      <t>BC Ministry of Forests and Natural Resource Operations.</t>
    </r>
    <phoneticPr fontId="19" type="noConversion"/>
  </si>
  <si>
    <t>http://a100.gov.bc.ca/pub/acat/public/viewReport.do?reportId=29189</t>
    <phoneticPr fontId="19" type="noConversion"/>
  </si>
  <si>
    <r>
      <t xml:space="preserve">Government of Canada. 2018a.  </t>
    </r>
    <r>
      <rPr>
        <i/>
        <sz val="12"/>
        <color indexed="8"/>
        <rFont val="Arial"/>
        <family val="2"/>
      </rPr>
      <t>Canadian Climate Normals</t>
    </r>
    <r>
      <rPr>
        <sz val="12"/>
        <color indexed="8"/>
        <rFont val="Arial"/>
        <family val="2"/>
      </rPr>
      <t xml:space="preserve">. </t>
    </r>
    <phoneticPr fontId="19" type="noConversion"/>
  </si>
  <si>
    <r>
      <t>Q</t>
    </r>
    <r>
      <rPr>
        <i/>
        <vertAlign val="superscript"/>
        <sz val="11"/>
        <rFont val="Arial"/>
        <family val="2"/>
      </rPr>
      <t>SW</t>
    </r>
    <r>
      <rPr>
        <i/>
        <vertAlign val="subscript"/>
        <sz val="11"/>
        <rFont val="Arial"/>
        <family val="2"/>
      </rPr>
      <t xml:space="preserve">in  </t>
    </r>
    <r>
      <rPr>
        <sz val="11"/>
        <rFont val="Arial"/>
        <family val="2"/>
      </rPr>
      <t xml:space="preserve">estimated from differences in river losses measured by Bennett (2012) based on hydrometric stations. </t>
    </r>
    <phoneticPr fontId="19" type="noConversion"/>
  </si>
  <si>
    <r>
      <t>Q</t>
    </r>
    <r>
      <rPr>
        <b/>
        <i/>
        <vertAlign val="superscript"/>
        <sz val="13"/>
        <rFont val="Arial"/>
        <family val="2"/>
      </rPr>
      <t>SWpump</t>
    </r>
    <r>
      <rPr>
        <b/>
        <i/>
        <vertAlign val="subscript"/>
        <sz val="13"/>
        <rFont val="Arial"/>
        <family val="2"/>
      </rPr>
      <t>out</t>
    </r>
  </si>
  <si>
    <t>Confidence Factor:</t>
    <phoneticPr fontId="19" type="noConversion"/>
  </si>
  <si>
    <r>
      <t xml:space="preserve">b </t>
    </r>
    <r>
      <rPr>
        <b/>
        <i/>
        <sz val="12"/>
        <rFont val="Arial"/>
        <family val="2"/>
      </rPr>
      <t xml:space="preserve">  =</t>
    </r>
    <phoneticPr fontId="19" type="noConversion"/>
  </si>
  <si>
    <t>JUN</t>
  </si>
  <si>
    <t>JUL</t>
  </si>
  <si>
    <t>AUG</t>
  </si>
  <si>
    <t>SEPT</t>
  </si>
  <si>
    <t>OCT</t>
  </si>
  <si>
    <t>NOV</t>
  </si>
  <si>
    <t>DEC</t>
  </si>
  <si>
    <t>Aquifer/Area:</t>
    <phoneticPr fontId="19" type="noConversion"/>
  </si>
  <si>
    <t>Aquifer Type:</t>
    <phoneticPr fontId="19" type="noConversion"/>
  </si>
  <si>
    <r>
      <t>Q</t>
    </r>
    <r>
      <rPr>
        <b/>
        <i/>
        <vertAlign val="superscript"/>
        <sz val="13"/>
        <rFont val="Arial"/>
        <family val="2"/>
      </rPr>
      <t>GWpump</t>
    </r>
    <r>
      <rPr>
        <b/>
        <i/>
        <vertAlign val="subscript"/>
        <sz val="13"/>
        <rFont val="Arial"/>
        <family val="2"/>
      </rPr>
      <t>out</t>
    </r>
    <phoneticPr fontId="19" type="noConversion"/>
  </si>
  <si>
    <t>1a</t>
    <phoneticPr fontId="19" type="noConversion"/>
  </si>
  <si>
    <t>INPUTS</t>
    <phoneticPr fontId="19" type="noConversion"/>
  </si>
  <si>
    <t>Units</t>
    <phoneticPr fontId="19" type="noConversion"/>
  </si>
  <si>
    <t>JAN</t>
    <phoneticPr fontId="19" type="noConversion"/>
  </si>
  <si>
    <t>predominantly unconfined alluvial fan, colluvial sand and gravel aquifers.</t>
  </si>
  <si>
    <t>sand and gravel aquifers of glacial or pre-glacial origin</t>
  </si>
  <si>
    <t xml:space="preserve">8. Review the above results to assess whether they appear realistic or not. </t>
    <phoneticPr fontId="19" type="noConversion"/>
  </si>
  <si>
    <r>
      <t>km</t>
    </r>
    <r>
      <rPr>
        <vertAlign val="superscript"/>
        <sz val="10"/>
        <rFont val="Verdana"/>
        <family val="2"/>
      </rPr>
      <t>2</t>
    </r>
    <phoneticPr fontId="19" type="noConversion"/>
  </si>
  <si>
    <t>R/P =</t>
    <phoneticPr fontId="19" type="noConversion"/>
  </si>
  <si>
    <t>aquifers along rivers of moderate stream order</t>
  </si>
  <si>
    <t>aquifers along lower order (&lt; 3-4) streams</t>
  </si>
  <si>
    <r>
      <t>Q</t>
    </r>
    <r>
      <rPr>
        <b/>
        <i/>
        <vertAlign val="superscript"/>
        <sz val="11"/>
        <rFont val="Arial"/>
        <family val="2"/>
      </rPr>
      <t>GWpump</t>
    </r>
    <r>
      <rPr>
        <b/>
        <i/>
        <vertAlign val="subscript"/>
        <sz val="11"/>
        <rFont val="Arial"/>
        <family val="2"/>
      </rPr>
      <t xml:space="preserve">out  </t>
    </r>
    <r>
      <rPr>
        <sz val="11"/>
        <rFont val="Arial"/>
        <family val="2"/>
      </rPr>
      <t>was based on estimates of the volume of groundwater pumped from the aquifer for irrigation assuming the irrigated area multiplied</t>
    </r>
    <phoneticPr fontId="19" type="noConversion"/>
  </si>
  <si>
    <t>FEB</t>
    <phoneticPr fontId="19" type="noConversion"/>
  </si>
  <si>
    <t>MAR</t>
    <phoneticPr fontId="19" type="noConversion"/>
  </si>
  <si>
    <t>APR</t>
    <phoneticPr fontId="19" type="noConversion"/>
  </si>
  <si>
    <t>MAY</t>
    <phoneticPr fontId="19" type="noConversion"/>
  </si>
  <si>
    <t>-</t>
    <phoneticPr fontId="19" type="noConversion"/>
  </si>
  <si>
    <t>protect the sheet upon completion</t>
    <phoneticPr fontId="19" type="noConversion"/>
  </si>
  <si>
    <t>10. Protect all cells and sheets upon completion.</t>
    <phoneticPr fontId="19" type="noConversion"/>
  </si>
  <si>
    <t xml:space="preserve">5.  Check the formulae embedded in the data entry spreadsheet to verify they are appropriate based on the conceptual </t>
    <phoneticPr fontId="19" type="noConversion"/>
  </si>
  <si>
    <r>
      <t xml:space="preserve">Ratio: </t>
    </r>
    <r>
      <rPr>
        <b/>
        <i/>
        <sz val="10"/>
        <rFont val="Verdana"/>
        <family val="2"/>
      </rPr>
      <t xml:space="preserve"> Q</t>
    </r>
    <r>
      <rPr>
        <b/>
        <i/>
        <vertAlign val="superscript"/>
        <sz val="10"/>
        <rFont val="Verdana"/>
        <family val="2"/>
      </rPr>
      <t>GWpump</t>
    </r>
    <r>
      <rPr>
        <b/>
        <i/>
        <vertAlign val="subscript"/>
        <sz val="10"/>
        <rFont val="Verdana"/>
        <family val="2"/>
      </rPr>
      <t>out</t>
    </r>
    <r>
      <rPr>
        <b/>
        <i/>
        <sz val="10"/>
        <rFont val="Verdana"/>
        <family val="2"/>
      </rPr>
      <t>/R</t>
    </r>
    <r>
      <rPr>
        <b/>
        <i/>
        <vertAlign val="subscript"/>
        <sz val="10"/>
        <rFont val="Verdana"/>
        <family val="2"/>
      </rPr>
      <t>TOT</t>
    </r>
    <r>
      <rPr>
        <b/>
        <sz val="10"/>
        <rFont val="Verdana"/>
        <family val="2"/>
      </rPr>
      <t xml:space="preserve">   =</t>
    </r>
    <phoneticPr fontId="19" type="noConversion"/>
  </si>
  <si>
    <r>
      <t>ET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was estimated  from Farmwest’s climate web site tool (Farmwest, 2018). </t>
    </r>
    <phoneticPr fontId="19" type="noConversion"/>
  </si>
  <si>
    <r>
      <t xml:space="preserve">Farmwest.  2018. </t>
    </r>
    <r>
      <rPr>
        <i/>
        <sz val="9"/>
        <rFont val="Verdana"/>
        <family val="2"/>
      </rPr>
      <t>Evaporation</t>
    </r>
    <r>
      <rPr>
        <sz val="9"/>
        <rFont val="Verdana"/>
        <family val="2"/>
      </rPr>
      <t>. Internet website http://www.farmwest.com/climate/et</t>
    </r>
  </si>
  <si>
    <t>Water Budget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</si>
</sst>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6" x14ac:knownFonts="1">
    <font>
      <sz val="10"/>
      <name val="Verdana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vertAlign val="superscript"/>
      <sz val="10"/>
      <name val="Verdana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1"/>
      <name val="Symbol"/>
      <family val="1"/>
      <charset val="2"/>
    </font>
    <font>
      <b/>
      <sz val="11"/>
      <name val="Symbol"/>
      <family val="1"/>
      <charset val="2"/>
    </font>
    <font>
      <b/>
      <i/>
      <sz val="13"/>
      <name val="Arial"/>
      <family val="2"/>
    </font>
    <font>
      <b/>
      <i/>
      <vertAlign val="superscript"/>
      <sz val="13"/>
      <name val="Arial"/>
      <family val="2"/>
    </font>
    <font>
      <b/>
      <i/>
      <vertAlign val="subscript"/>
      <sz val="13"/>
      <name val="Arial"/>
      <family val="2"/>
    </font>
    <font>
      <b/>
      <i/>
      <sz val="13"/>
      <name val="Symbol"/>
      <family val="1"/>
      <charset val="2"/>
    </font>
    <font>
      <sz val="11"/>
      <name val="Verdana"/>
      <family val="2"/>
    </font>
    <font>
      <i/>
      <sz val="11"/>
      <name val="Arial"/>
      <family val="2"/>
    </font>
    <font>
      <i/>
      <vertAlign val="superscript"/>
      <sz val="11"/>
      <name val="Arial"/>
      <family val="2"/>
    </font>
    <font>
      <i/>
      <vertAlign val="subscript"/>
      <sz val="11"/>
      <name val="Arial"/>
      <family val="2"/>
    </font>
    <font>
      <sz val="11"/>
      <name val="Arial"/>
      <family val="2"/>
    </font>
    <font>
      <i/>
      <sz val="11"/>
      <name val="Symbol"/>
      <family val="1"/>
      <charset val="2"/>
    </font>
    <font>
      <b/>
      <i/>
      <sz val="12"/>
      <name val="Arial"/>
      <family val="2"/>
    </font>
    <font>
      <b/>
      <i/>
      <vertAlign val="subscript"/>
      <sz val="12"/>
      <name val="Arial"/>
      <family val="2"/>
    </font>
    <font>
      <b/>
      <sz val="12"/>
      <name val="Arial"/>
      <family val="2"/>
    </font>
    <font>
      <b/>
      <i/>
      <sz val="12"/>
      <name val="Symbol"/>
      <family val="1"/>
      <charset val="2"/>
    </font>
    <font>
      <b/>
      <sz val="13"/>
      <name val="Arial"/>
      <family val="2"/>
    </font>
    <font>
      <b/>
      <i/>
      <vertAlign val="subscript"/>
      <sz val="11"/>
      <name val="Arial"/>
      <family val="2"/>
    </font>
    <font>
      <b/>
      <i/>
      <vertAlign val="superscript"/>
      <sz val="10"/>
      <name val="Verdana"/>
      <family val="2"/>
    </font>
    <font>
      <b/>
      <i/>
      <vertAlign val="subscript"/>
      <sz val="10"/>
      <name val="Verdana"/>
      <family val="2"/>
    </font>
    <font>
      <b/>
      <i/>
      <vertAlign val="superscript"/>
      <sz val="11"/>
      <name val="Arial"/>
      <family val="2"/>
    </font>
    <font>
      <i/>
      <sz val="11"/>
      <name val="Verdana"/>
      <family val="2"/>
    </font>
    <font>
      <b/>
      <i/>
      <vertAlign val="superscript"/>
      <sz val="12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name val="Symbol"/>
      <family val="1"/>
      <charset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u/>
      <sz val="10"/>
      <color indexed="12"/>
      <name val="Verdana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vertAlign val="superscript"/>
      <sz val="11"/>
      <name val="Arial"/>
      <family val="2"/>
    </font>
    <font>
      <b/>
      <i/>
      <sz val="12"/>
      <name val="Calibri"/>
      <family val="2"/>
    </font>
    <font>
      <b/>
      <i/>
      <vertAlign val="superscript"/>
      <sz val="12"/>
      <name val="Calibri"/>
      <family val="2"/>
    </font>
    <font>
      <b/>
      <i/>
      <vertAlign val="subscript"/>
      <sz val="12"/>
      <name val="Calibri"/>
      <family val="2"/>
    </font>
    <font>
      <b/>
      <sz val="12"/>
      <name val="Calibri"/>
      <family val="2"/>
    </font>
    <font>
      <sz val="9"/>
      <name val="Verdana"/>
      <family val="2"/>
    </font>
    <font>
      <i/>
      <sz val="9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6" fillId="0" borderId="0" applyNumberFormat="0" applyFill="0" applyBorder="0" applyAlignment="0" applyProtection="0">
      <alignment vertical="top"/>
      <protection locked="0"/>
    </xf>
  </cellStyleXfs>
  <cellXfs count="278">
    <xf numFmtId="0" fontId="0" fillId="0" borderId="0" xfId="0"/>
    <xf numFmtId="0" fontId="0" fillId="3" borderId="3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2" borderId="3" xfId="0" applyFill="1" applyBorder="1"/>
    <xf numFmtId="0" fontId="0" fillId="0" borderId="0" xfId="0" applyBorder="1"/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0" fontId="0" fillId="0" borderId="0" xfId="0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Border="1"/>
    <xf numFmtId="0" fontId="0" fillId="0" borderId="9" xfId="0" applyBorder="1"/>
    <xf numFmtId="0" fontId="0" fillId="2" borderId="2" xfId="0" applyFill="1" applyBorder="1"/>
    <xf numFmtId="0" fontId="0" fillId="0" borderId="5" xfId="0" applyBorder="1"/>
    <xf numFmtId="0" fontId="0" fillId="0" borderId="14" xfId="0" applyBorder="1"/>
    <xf numFmtId="0" fontId="0" fillId="0" borderId="15" xfId="0" applyBorder="1"/>
    <xf numFmtId="0" fontId="0" fillId="0" borderId="4" xfId="0" applyBorder="1"/>
    <xf numFmtId="0" fontId="30" fillId="0" borderId="1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21" fillId="2" borderId="12" xfId="0" applyFont="1" applyFill="1" applyBorder="1"/>
    <xf numFmtId="0" fontId="21" fillId="2" borderId="13" xfId="0" applyFont="1" applyFill="1" applyBorder="1"/>
    <xf numFmtId="0" fontId="21" fillId="2" borderId="15" xfId="0" applyFont="1" applyFill="1" applyBorder="1"/>
    <xf numFmtId="0" fontId="21" fillId="2" borderId="4" xfId="0" applyFon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1" fontId="0" fillId="0" borderId="0" xfId="0" applyNumberFormat="1" applyBorder="1" applyProtection="1">
      <protection locked="0"/>
    </xf>
    <xf numFmtId="11" fontId="0" fillId="5" borderId="7" xfId="0" applyNumberFormat="1" applyFill="1" applyBorder="1" applyAlignment="1" applyProtection="1">
      <alignment horizontal="center"/>
    </xf>
    <xf numFmtId="11" fontId="0" fillId="0" borderId="0" xfId="0" applyNumberFormat="1" applyProtection="1">
      <protection locked="0"/>
    </xf>
    <xf numFmtId="0" fontId="38" fillId="2" borderId="7" xfId="0" applyFont="1" applyFill="1" applyBorder="1" applyAlignment="1" applyProtection="1">
      <alignment horizontal="center"/>
      <protection locked="0"/>
    </xf>
    <xf numFmtId="0" fontId="33" fillId="0" borderId="5" xfId="0" applyFont="1" applyBorder="1" applyAlignment="1">
      <alignment horizontal="center"/>
    </xf>
    <xf numFmtId="0" fontId="0" fillId="5" borderId="5" xfId="0" applyFill="1" applyBorder="1" applyAlignment="1">
      <alignment horizontal="center"/>
    </xf>
    <xf numFmtId="11" fontId="0" fillId="0" borderId="16" xfId="0" applyNumberFormat="1" applyBorder="1" applyAlignment="1" applyProtection="1">
      <alignment horizontal="center"/>
    </xf>
    <xf numFmtId="11" fontId="0" fillId="5" borderId="5" xfId="0" applyNumberForma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17" fillId="0" borderId="8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1" fontId="0" fillId="0" borderId="0" xfId="0" applyNumberFormat="1" applyBorder="1" applyAlignment="1" applyProtection="1">
      <alignment horizontal="center"/>
    </xf>
    <xf numFmtId="0" fontId="26" fillId="0" borderId="0" xfId="0" applyFont="1" applyBorder="1" applyProtection="1"/>
    <xf numFmtId="0" fontId="0" fillId="0" borderId="0" xfId="0" applyBorder="1" applyProtection="1"/>
    <xf numFmtId="0" fontId="0" fillId="0" borderId="9" xfId="0" applyBorder="1" applyProtection="1"/>
    <xf numFmtId="0" fontId="25" fillId="0" borderId="10" xfId="0" applyFont="1" applyBorder="1" applyProtection="1"/>
    <xf numFmtId="0" fontId="0" fillId="0" borderId="0" xfId="0" applyFill="1" applyBorder="1" applyAlignment="1" applyProtection="1">
      <alignment horizontal="center"/>
    </xf>
    <xf numFmtId="0" fontId="15" fillId="0" borderId="10" xfId="0" applyFont="1" applyBorder="1" applyProtection="1"/>
    <xf numFmtId="0" fontId="14" fillId="0" borderId="10" xfId="0" applyFont="1" applyBorder="1" applyProtection="1"/>
    <xf numFmtId="0" fontId="25" fillId="0" borderId="0" xfId="0" applyFont="1" applyBorder="1" applyProtection="1"/>
    <xf numFmtId="0" fontId="19" fillId="0" borderId="0" xfId="0" applyFont="1" applyBorder="1" applyProtection="1"/>
    <xf numFmtId="0" fontId="40" fillId="0" borderId="0" xfId="0" applyFont="1" applyBorder="1" applyProtection="1"/>
    <xf numFmtId="0" fontId="26" fillId="0" borderId="0" xfId="0" applyFont="1" applyBorder="1" applyAlignment="1" applyProtection="1">
      <alignment horizontal="left"/>
    </xf>
    <xf numFmtId="0" fontId="27" fillId="0" borderId="0" xfId="0" applyFont="1" applyBorder="1" applyProtection="1"/>
    <xf numFmtId="0" fontId="42" fillId="0" borderId="0" xfId="0" applyFont="1" applyBorder="1" applyProtection="1"/>
    <xf numFmtId="0" fontId="0" fillId="0" borderId="0" xfId="0" applyBorder="1" applyAlignment="1" applyProtection="1">
      <alignment horizontal="left"/>
    </xf>
    <xf numFmtId="0" fontId="0" fillId="0" borderId="14" xfId="0" applyBorder="1" applyProtection="1"/>
    <xf numFmtId="0" fontId="0" fillId="0" borderId="15" xfId="0" applyBorder="1" applyProtection="1"/>
    <xf numFmtId="0" fontId="0" fillId="0" borderId="4" xfId="0" applyBorder="1" applyProtection="1"/>
    <xf numFmtId="0" fontId="0" fillId="0" borderId="11" xfId="0" applyBorder="1" applyProtection="1"/>
    <xf numFmtId="0" fontId="30" fillId="0" borderId="10" xfId="0" applyFont="1" applyBorder="1" applyAlignment="1" applyProtection="1">
      <alignment horizontal="center"/>
    </xf>
    <xf numFmtId="11" fontId="30" fillId="0" borderId="10" xfId="0" applyNumberFormat="1" applyFont="1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0" fontId="0" fillId="5" borderId="5" xfId="0" applyFill="1" applyBorder="1" applyProtection="1"/>
    <xf numFmtId="0" fontId="33" fillId="0" borderId="10" xfId="0" applyFont="1" applyBorder="1" applyProtection="1"/>
    <xf numFmtId="0" fontId="0" fillId="0" borderId="12" xfId="0" applyFill="1" applyBorder="1" applyProtection="1"/>
    <xf numFmtId="0" fontId="0" fillId="0" borderId="0" xfId="0" applyFill="1" applyBorder="1" applyProtection="1"/>
    <xf numFmtId="49" fontId="0" fillId="2" borderId="5" xfId="0" applyNumberFormat="1" applyFill="1" applyBorder="1" applyAlignment="1" applyProtection="1">
      <alignment horizontal="center"/>
    </xf>
    <xf numFmtId="0" fontId="0" fillId="0" borderId="9" xfId="0" applyFill="1" applyBorder="1" applyProtection="1"/>
    <xf numFmtId="0" fontId="0" fillId="0" borderId="7" xfId="0" applyBorder="1" applyAlignment="1" applyProtection="1">
      <alignment horizontal="center"/>
    </xf>
    <xf numFmtId="0" fontId="18" fillId="0" borderId="7" xfId="0" applyFont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17" fillId="0" borderId="16" xfId="0" applyFont="1" applyBorder="1" applyAlignment="1" applyProtection="1">
      <alignment horizontal="center"/>
    </xf>
    <xf numFmtId="0" fontId="0" fillId="0" borderId="10" xfId="0" applyBorder="1" applyAlignment="1" applyProtection="1">
      <alignment horizontal="left"/>
    </xf>
    <xf numFmtId="0" fontId="0" fillId="0" borderId="10" xfId="0" applyBorder="1" applyAlignment="1" applyProtection="1">
      <alignment horizontal="right"/>
    </xf>
    <xf numFmtId="0" fontId="0" fillId="3" borderId="1" xfId="0" applyFill="1" applyBorder="1" applyAlignment="1" applyProtection="1">
      <alignment horizontal="left"/>
    </xf>
    <xf numFmtId="0" fontId="12" fillId="0" borderId="0" xfId="0" applyFont="1" applyBorder="1" applyProtection="1"/>
    <xf numFmtId="0" fontId="0" fillId="0" borderId="0" xfId="0" applyProtection="1"/>
    <xf numFmtId="0" fontId="22" fillId="0" borderId="3" xfId="0" applyFont="1" applyBorder="1" applyAlignment="1" applyProtection="1">
      <alignment wrapText="1"/>
    </xf>
    <xf numFmtId="0" fontId="21" fillId="0" borderId="3" xfId="0" applyFont="1" applyBorder="1" applyAlignment="1" applyProtection="1">
      <alignment vertical="top" wrapText="1"/>
    </xf>
    <xf numFmtId="0" fontId="21" fillId="0" borderId="4" xfId="0" applyFont="1" applyBorder="1" applyAlignment="1" applyProtection="1">
      <alignment vertical="top" wrapText="1"/>
    </xf>
    <xf numFmtId="0" fontId="22" fillId="0" borderId="4" xfId="0" applyFont="1" applyBorder="1" applyAlignment="1" applyProtection="1">
      <alignment wrapText="1"/>
    </xf>
    <xf numFmtId="0" fontId="0" fillId="0" borderId="5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23" fillId="0" borderId="9" xfId="0" applyFont="1" applyBorder="1" applyProtection="1"/>
    <xf numFmtId="0" fontId="42" fillId="0" borderId="0" xfId="0" applyFont="1" applyBorder="1" applyAlignment="1" applyProtection="1">
      <alignment horizontal="left"/>
    </xf>
    <xf numFmtId="164" fontId="0" fillId="2" borderId="5" xfId="0" applyNumberFormat="1" applyFill="1" applyBorder="1" applyAlignment="1" applyProtection="1">
      <alignment horizontal="center"/>
    </xf>
    <xf numFmtId="2" fontId="0" fillId="0" borderId="15" xfId="0" applyNumberFormat="1" applyBorder="1" applyProtection="1"/>
    <xf numFmtId="164" fontId="0" fillId="5" borderId="5" xfId="0" applyNumberForma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9" xfId="0" applyBorder="1"/>
    <xf numFmtId="11" fontId="0" fillId="0" borderId="16" xfId="0" applyNumberFormat="1" applyFill="1" applyBorder="1" applyAlignment="1" applyProtection="1">
      <alignment horizontal="center"/>
    </xf>
    <xf numFmtId="0" fontId="0" fillId="2" borderId="1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21" fillId="2" borderId="14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7" xfId="0" applyFill="1" applyBorder="1"/>
    <xf numFmtId="0" fontId="0" fillId="0" borderId="16" xfId="0" applyBorder="1" applyAlignment="1">
      <alignment horizontal="center"/>
    </xf>
    <xf numFmtId="11" fontId="0" fillId="0" borderId="16" xfId="0" applyNumberFormat="1" applyBorder="1" applyAlignment="1">
      <alignment horizontal="center"/>
    </xf>
    <xf numFmtId="11" fontId="16" fillId="5" borderId="5" xfId="0" applyNumberFormat="1" applyFont="1" applyFill="1" applyBorder="1" applyAlignment="1" applyProtection="1">
      <alignment horizontal="center"/>
    </xf>
    <xf numFmtId="0" fontId="0" fillId="0" borderId="12" xfId="0" applyBorder="1" applyProtection="1"/>
    <xf numFmtId="0" fontId="0" fillId="0" borderId="0" xfId="0" applyBorder="1" applyProtection="1"/>
    <xf numFmtId="0" fontId="0" fillId="0" borderId="9" xfId="0" applyBorder="1" applyAlignment="1" applyProtection="1">
      <alignment horizontal="center"/>
    </xf>
    <xf numFmtId="0" fontId="0" fillId="2" borderId="17" xfId="0" applyFill="1" applyBorder="1" applyAlignment="1" applyProtection="1">
      <alignment horizontal="center"/>
    </xf>
    <xf numFmtId="0" fontId="17" fillId="0" borderId="7" xfId="0" applyFont="1" applyBorder="1" applyAlignment="1" applyProtection="1">
      <alignment horizontal="center"/>
    </xf>
    <xf numFmtId="0" fontId="0" fillId="0" borderId="7" xfId="0" applyBorder="1" applyProtection="1"/>
    <xf numFmtId="0" fontId="30" fillId="0" borderId="17" xfId="0" applyFont="1" applyBorder="1" applyAlignment="1" applyProtection="1">
      <alignment horizontal="center"/>
    </xf>
    <xf numFmtId="0" fontId="11" fillId="4" borderId="17" xfId="0" applyFont="1" applyFill="1" applyBorder="1" applyAlignment="1" applyProtection="1">
      <alignment horizontal="center"/>
    </xf>
    <xf numFmtId="0" fontId="11" fillId="5" borderId="17" xfId="0" applyFont="1" applyFill="1" applyBorder="1" applyProtection="1"/>
    <xf numFmtId="0" fontId="33" fillId="0" borderId="17" xfId="0" applyFont="1" applyBorder="1" applyProtection="1"/>
    <xf numFmtId="0" fontId="0" fillId="0" borderId="10" xfId="0" applyBorder="1" applyProtection="1"/>
    <xf numFmtId="0" fontId="25" fillId="0" borderId="0" xfId="0" applyFont="1" applyBorder="1" applyAlignment="1" applyProtection="1">
      <alignment horizontal="left"/>
    </xf>
    <xf numFmtId="0" fontId="23" fillId="0" borderId="0" xfId="0" applyFont="1" applyBorder="1" applyProtection="1"/>
    <xf numFmtId="11" fontId="24" fillId="2" borderId="7" xfId="0" applyNumberFormat="1" applyFont="1" applyFill="1" applyBorder="1" applyAlignment="1" applyProtection="1">
      <alignment horizontal="center"/>
      <protection locked="0"/>
    </xf>
    <xf numFmtId="11" fontId="0" fillId="2" borderId="7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24" fillId="2" borderId="7" xfId="0" applyNumberFormat="1" applyFont="1" applyFill="1" applyBorder="1" applyAlignment="1" applyProtection="1">
      <alignment horizontal="center"/>
      <protection locked="0"/>
    </xf>
    <xf numFmtId="0" fontId="0" fillId="4" borderId="14" xfId="0" applyFill="1" applyBorder="1" applyProtection="1"/>
    <xf numFmtId="0" fontId="0" fillId="4" borderId="15" xfId="0" applyFill="1" applyBorder="1" applyProtection="1"/>
    <xf numFmtId="0" fontId="0" fillId="4" borderId="4" xfId="0" applyFill="1" applyBorder="1" applyProtection="1"/>
    <xf numFmtId="0" fontId="0" fillId="0" borderId="7" xfId="0" applyFill="1" applyBorder="1" applyAlignment="1" applyProtection="1">
      <alignment horizontal="center"/>
      <protection locked="0"/>
    </xf>
    <xf numFmtId="0" fontId="0" fillId="0" borderId="10" xfId="0" applyFill="1" applyBorder="1" applyProtection="1"/>
    <xf numFmtId="0" fontId="27" fillId="0" borderId="0" xfId="0" applyFont="1" applyFill="1" applyBorder="1" applyProtection="1"/>
    <xf numFmtId="0" fontId="42" fillId="0" borderId="0" xfId="0" applyFont="1" applyFill="1" applyBorder="1" applyProtection="1"/>
    <xf numFmtId="0" fontId="40" fillId="0" borderId="0" xfId="0" applyFont="1" applyFill="1" applyBorder="1" applyProtection="1"/>
    <xf numFmtId="0" fontId="26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center"/>
    </xf>
    <xf numFmtId="11" fontId="16" fillId="0" borderId="9" xfId="0" applyNumberFormat="1" applyFon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11" fontId="38" fillId="2" borderId="7" xfId="0" applyNumberFormat="1" applyFont="1" applyFill="1" applyBorder="1" applyAlignment="1" applyProtection="1">
      <alignment horizontal="center"/>
      <protection locked="0"/>
    </xf>
    <xf numFmtId="11" fontId="38" fillId="5" borderId="7" xfId="0" applyNumberFormat="1" applyFont="1" applyFill="1" applyBorder="1" applyAlignment="1" applyProtection="1">
      <alignment horizontal="center"/>
    </xf>
    <xf numFmtId="0" fontId="38" fillId="0" borderId="7" xfId="0" applyFont="1" applyFill="1" applyBorder="1"/>
    <xf numFmtId="11" fontId="38" fillId="0" borderId="16" xfId="0" applyNumberFormat="1" applyFont="1" applyBorder="1" applyAlignment="1" applyProtection="1">
      <alignment horizontal="center"/>
    </xf>
    <xf numFmtId="0" fontId="38" fillId="0" borderId="16" xfId="0" applyFont="1" applyBorder="1" applyAlignment="1" applyProtection="1">
      <alignment horizontal="center"/>
    </xf>
    <xf numFmtId="0" fontId="34" fillId="0" borderId="0" xfId="0" applyFont="1" applyBorder="1" applyProtection="1"/>
    <xf numFmtId="0" fontId="24" fillId="0" borderId="0" xfId="0" applyFont="1" applyBorder="1" applyAlignment="1">
      <alignment horizontal="left"/>
    </xf>
    <xf numFmtId="0" fontId="10" fillId="2" borderId="5" xfId="0" applyFont="1" applyFill="1" applyBorder="1" applyAlignment="1" applyProtection="1">
      <alignment horizontal="center"/>
    </xf>
    <xf numFmtId="0" fontId="0" fillId="6" borderId="2" xfId="0" applyFill="1" applyBorder="1" applyAlignment="1">
      <alignment horizontal="center"/>
    </xf>
    <xf numFmtId="0" fontId="0" fillId="6" borderId="1" xfId="0" applyFill="1" applyBorder="1"/>
    <xf numFmtId="0" fontId="0" fillId="6" borderId="3" xfId="0" applyFill="1" applyBorder="1"/>
    <xf numFmtId="0" fontId="9" fillId="0" borderId="0" xfId="0" applyFont="1" applyBorder="1" applyProtection="1"/>
    <xf numFmtId="0" fontId="7" fillId="0" borderId="5" xfId="0" applyFont="1" applyBorder="1" applyAlignment="1" applyProtection="1">
      <alignment horizontal="center" vertical="top"/>
    </xf>
    <xf numFmtId="0" fontId="9" fillId="0" borderId="5" xfId="0" applyFont="1" applyBorder="1" applyAlignment="1" applyProtection="1">
      <alignment horizontal="center" vertical="top"/>
    </xf>
    <xf numFmtId="0" fontId="9" fillId="0" borderId="6" xfId="0" applyFont="1" applyBorder="1" applyAlignment="1" applyProtection="1">
      <alignment horizontal="center" vertical="top"/>
    </xf>
    <xf numFmtId="0" fontId="7" fillId="0" borderId="6" xfId="0" applyFont="1" applyBorder="1" applyAlignment="1" applyProtection="1">
      <alignment horizontal="center" vertical="top"/>
    </xf>
    <xf numFmtId="0" fontId="0" fillId="2" borderId="13" xfId="0" applyFill="1" applyBorder="1" applyProtection="1"/>
    <xf numFmtId="0" fontId="0" fillId="2" borderId="5" xfId="0" applyFill="1" applyBorder="1" applyProtection="1"/>
    <xf numFmtId="0" fontId="0" fillId="0" borderId="10" xfId="0" applyBorder="1"/>
    <xf numFmtId="0" fontId="0" fillId="4" borderId="1" xfId="0" applyFill="1" applyBorder="1" applyProtection="1"/>
    <xf numFmtId="0" fontId="0" fillId="4" borderId="2" xfId="0" applyFill="1" applyBorder="1" applyProtection="1"/>
    <xf numFmtId="0" fontId="0" fillId="4" borderId="3" xfId="0" applyFill="1" applyBorder="1" applyProtection="1"/>
    <xf numFmtId="0" fontId="9" fillId="4" borderId="21" xfId="0" applyFont="1" applyFill="1" applyBorder="1" applyProtection="1"/>
    <xf numFmtId="0" fontId="9" fillId="4" borderId="22" xfId="0" applyFont="1" applyFill="1" applyBorder="1" applyProtection="1"/>
    <xf numFmtId="0" fontId="9" fillId="4" borderId="23" xfId="0" applyFont="1" applyFill="1" applyBorder="1" applyProtection="1"/>
    <xf numFmtId="0" fontId="49" fillId="0" borderId="11" xfId="0" applyFont="1" applyBorder="1" applyAlignment="1" applyProtection="1">
      <protection locked="0"/>
    </xf>
    <xf numFmtId="0" fontId="34" fillId="0" borderId="12" xfId="0" applyFont="1" applyBorder="1" applyAlignment="1" applyProtection="1">
      <protection locked="0"/>
    </xf>
    <xf numFmtId="0" fontId="34" fillId="0" borderId="12" xfId="0" applyFont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34" fillId="0" borderId="10" xfId="0" applyFont="1" applyBorder="1" applyProtection="1">
      <protection locked="0"/>
    </xf>
    <xf numFmtId="0" fontId="34" fillId="0" borderId="0" xfId="0" applyFont="1" applyBorder="1" applyProtection="1">
      <protection locked="0"/>
    </xf>
    <xf numFmtId="0" fontId="0" fillId="0" borderId="9" xfId="0" applyBorder="1" applyProtection="1">
      <protection locked="0"/>
    </xf>
    <xf numFmtId="0" fontId="34" fillId="0" borderId="14" xfId="0" applyFont="1" applyBorder="1" applyProtection="1">
      <protection locked="0"/>
    </xf>
    <xf numFmtId="0" fontId="34" fillId="0" borderId="15" xfId="0" applyFon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4" xfId="0" applyBorder="1" applyProtection="1">
      <protection locked="0"/>
    </xf>
    <xf numFmtId="0" fontId="35" fillId="0" borderId="12" xfId="0" applyFont="1" applyBorder="1" applyAlignment="1" applyProtection="1">
      <alignment horizontal="left"/>
      <protection locked="0"/>
    </xf>
    <xf numFmtId="0" fontId="0" fillId="0" borderId="10" xfId="0" applyBorder="1" applyProtection="1">
      <protection locked="0"/>
    </xf>
    <xf numFmtId="0" fontId="0" fillId="0" borderId="14" xfId="0" applyBorder="1" applyProtection="1">
      <protection locked="0"/>
    </xf>
    <xf numFmtId="0" fontId="26" fillId="0" borderId="9" xfId="0" applyFont="1" applyBorder="1" applyAlignment="1" applyProtection="1">
      <alignment horizontal="left"/>
    </xf>
    <xf numFmtId="0" fontId="34" fillId="0" borderId="10" xfId="0" applyFont="1" applyBorder="1" applyAlignment="1" applyProtection="1">
      <alignment horizontal="center"/>
    </xf>
    <xf numFmtId="0" fontId="34" fillId="0" borderId="9" xfId="0" applyFont="1" applyBorder="1" applyProtection="1"/>
    <xf numFmtId="0" fontId="0" fillId="0" borderId="0" xfId="0" applyBorder="1"/>
    <xf numFmtId="0" fontId="26" fillId="0" borderId="9" xfId="0" applyFont="1" applyBorder="1"/>
    <xf numFmtId="0" fontId="21" fillId="0" borderId="3" xfId="0" applyFont="1" applyFill="1" applyBorder="1" applyAlignment="1" applyProtection="1">
      <alignment horizontal="center" vertical="center" wrapText="1"/>
    </xf>
    <xf numFmtId="0" fontId="21" fillId="0" borderId="5" xfId="0" applyFont="1" applyBorder="1"/>
    <xf numFmtId="0" fontId="0" fillId="0" borderId="0" xfId="0" applyBorder="1" applyProtection="1"/>
    <xf numFmtId="0" fontId="0" fillId="0" borderId="10" xfId="0" applyBorder="1" applyProtection="1"/>
    <xf numFmtId="0" fontId="0" fillId="0" borderId="12" xfId="0" applyBorder="1" applyProtection="1"/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0" fillId="0" borderId="0" xfId="0" applyBorder="1" applyProtection="1"/>
    <xf numFmtId="0" fontId="0" fillId="0" borderId="10" xfId="0" applyBorder="1" applyProtection="1"/>
    <xf numFmtId="0" fontId="0" fillId="0" borderId="12" xfId="0" applyBorder="1" applyProtection="1"/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0" fillId="0" borderId="10" xfId="0" applyBorder="1"/>
    <xf numFmtId="0" fontId="0" fillId="0" borderId="0" xfId="0" applyBorder="1"/>
    <xf numFmtId="0" fontId="6" fillId="2" borderId="1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14" fillId="0" borderId="9" xfId="0" applyFont="1" applyBorder="1" applyAlignment="1" applyProtection="1">
      <alignment horizontal="center"/>
    </xf>
    <xf numFmtId="11" fontId="38" fillId="0" borderId="16" xfId="0" applyNumberFormat="1" applyFont="1" applyFill="1" applyBorder="1" applyAlignment="1" applyProtection="1">
      <alignment horizontal="center"/>
    </xf>
    <xf numFmtId="1" fontId="38" fillId="2" borderId="7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</xf>
    <xf numFmtId="0" fontId="0" fillId="2" borderId="5" xfId="0" applyNumberFormat="1" applyFill="1" applyBorder="1" applyAlignment="1" applyProtection="1">
      <alignment horizontal="center"/>
    </xf>
    <xf numFmtId="0" fontId="0" fillId="2" borderId="1" xfId="0" applyFill="1" applyBorder="1" applyProtection="1"/>
    <xf numFmtId="0" fontId="0" fillId="0" borderId="0" xfId="0" applyBorder="1" applyAlignment="1" applyProtection="1"/>
    <xf numFmtId="0" fontId="39" fillId="0" borderId="11" xfId="0" applyFont="1" applyBorder="1" applyAlignment="1" applyProtection="1">
      <alignment horizontal="left"/>
      <protection locked="0"/>
    </xf>
    <xf numFmtId="0" fontId="39" fillId="0" borderId="12" xfId="0" applyFont="1" applyBorder="1" applyAlignment="1" applyProtection="1">
      <alignment horizontal="left"/>
      <protection locked="0"/>
    </xf>
    <xf numFmtId="0" fontId="35" fillId="0" borderId="11" xfId="0" applyFont="1" applyBorder="1" applyAlignment="1" applyProtection="1">
      <alignment horizontal="left"/>
      <protection locked="0"/>
    </xf>
    <xf numFmtId="0" fontId="35" fillId="0" borderId="12" xfId="0" applyFont="1" applyBorder="1" applyAlignment="1" applyProtection="1">
      <alignment horizontal="left"/>
      <protection locked="0"/>
    </xf>
    <xf numFmtId="0" fontId="38" fillId="2" borderId="11" xfId="0" applyFont="1" applyFill="1" applyBorder="1"/>
    <xf numFmtId="15" fontId="0" fillId="2" borderId="5" xfId="0" applyNumberFormat="1" applyFill="1" applyBorder="1" applyProtection="1">
      <protection locked="0"/>
    </xf>
    <xf numFmtId="1" fontId="24" fillId="2" borderId="24" xfId="0" applyNumberFormat="1" applyFont="1" applyFill="1" applyBorder="1" applyAlignment="1" applyProtection="1">
      <alignment horizontal="center"/>
      <protection locked="0"/>
    </xf>
    <xf numFmtId="1" fontId="24" fillId="2" borderId="5" xfId="0" applyNumberFormat="1" applyFont="1" applyFill="1" applyBorder="1" applyAlignment="1" applyProtection="1">
      <alignment horizontal="center"/>
      <protection locked="0"/>
    </xf>
    <xf numFmtId="1" fontId="24" fillId="2" borderId="8" xfId="0" applyNumberFormat="1" applyFon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1" fontId="0" fillId="5" borderId="7" xfId="0" applyNumberFormat="1" applyFill="1" applyBorder="1" applyAlignment="1" applyProtection="1">
      <alignment horizontal="center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2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0" xfId="0" applyNumberFormat="1" applyFill="1" applyBorder="1" applyAlignment="1" applyProtection="1">
      <alignment horizontal="center"/>
      <protection locked="0"/>
    </xf>
    <xf numFmtId="1" fontId="0" fillId="0" borderId="16" xfId="0" applyNumberFormat="1" applyBorder="1" applyAlignment="1" applyProtection="1">
      <alignment horizontal="center"/>
    </xf>
    <xf numFmtId="1" fontId="0" fillId="0" borderId="16" xfId="0" applyNumberFormat="1" applyFill="1" applyBorder="1" applyAlignment="1" applyProtection="1">
      <alignment horizontal="center"/>
    </xf>
    <xf numFmtId="1" fontId="0" fillId="0" borderId="19" xfId="0" applyNumberFormat="1" applyBorder="1" applyAlignment="1" applyProtection="1">
      <alignment horizontal="center"/>
    </xf>
    <xf numFmtId="1" fontId="0" fillId="0" borderId="16" xfId="0" applyNumberFormat="1" applyBorder="1" applyAlignment="1" applyProtection="1">
      <alignment horizontal="center"/>
    </xf>
    <xf numFmtId="1" fontId="16" fillId="5" borderId="5" xfId="0" applyNumberFormat="1" applyFont="1" applyFill="1" applyBorder="1" applyAlignment="1" applyProtection="1">
      <alignment horizontal="center"/>
    </xf>
    <xf numFmtId="1" fontId="0" fillId="0" borderId="0" xfId="0" applyNumberFormat="1" applyBorder="1" applyAlignment="1" applyProtection="1">
      <alignment horizontal="center"/>
    </xf>
    <xf numFmtId="1" fontId="0" fillId="5" borderId="5" xfId="0" applyNumberFormat="1" applyFill="1" applyBorder="1" applyAlignment="1" applyProtection="1">
      <alignment horizontal="center"/>
    </xf>
    <xf numFmtId="0" fontId="0" fillId="0" borderId="0" xfId="0" applyAlignment="1">
      <alignment wrapText="1"/>
    </xf>
    <xf numFmtId="0" fontId="54" fillId="0" borderId="27" xfId="0" applyFont="1" applyBorder="1" applyAlignment="1">
      <alignment wrapText="1"/>
    </xf>
    <xf numFmtId="0" fontId="57" fillId="0" borderId="6" xfId="0" applyFont="1" applyBorder="1" applyAlignment="1">
      <alignment horizontal="justify" wrapText="1"/>
    </xf>
    <xf numFmtId="0" fontId="54" fillId="0" borderId="27" xfId="0" applyFont="1" applyBorder="1" applyAlignment="1">
      <alignment horizontal="left"/>
    </xf>
    <xf numFmtId="0" fontId="24" fillId="0" borderId="6" xfId="0" applyFont="1" applyBorder="1" applyAlignment="1">
      <alignment horizontal="left"/>
    </xf>
    <xf numFmtId="0" fontId="26" fillId="0" borderId="11" xfId="0" applyFont="1" applyBorder="1" applyAlignment="1" applyProtection="1">
      <alignment horizontal="left"/>
      <protection locked="0"/>
    </xf>
    <xf numFmtId="0" fontId="26" fillId="0" borderId="12" xfId="0" applyFont="1" applyBorder="1" applyAlignment="1" applyProtection="1">
      <alignment horizontal="left"/>
      <protection locked="0"/>
    </xf>
    <xf numFmtId="0" fontId="0" fillId="0" borderId="12" xfId="0" applyBorder="1" applyAlignment="1"/>
    <xf numFmtId="0" fontId="30" fillId="0" borderId="1" xfId="0" applyFont="1" applyBorder="1" applyAlignment="1">
      <alignment horizontal="center" vertical="top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58" fillId="0" borderId="12" xfId="0" applyFont="1" applyBorder="1" applyAlignment="1" applyProtection="1">
      <alignment horizontal="left"/>
      <protection locked="0"/>
    </xf>
    <xf numFmtId="0" fontId="40" fillId="0" borderId="0" xfId="0" applyFont="1"/>
    <xf numFmtId="0" fontId="33" fillId="0" borderId="1" xfId="0" applyFont="1" applyBorder="1" applyAlignment="1">
      <alignment horizontal="center"/>
    </xf>
    <xf numFmtId="0" fontId="27" fillId="0" borderId="0" xfId="0" applyFont="1" applyBorder="1" applyAlignment="1" applyProtection="1">
      <alignment horizontal="center"/>
    </xf>
    <xf numFmtId="0" fontId="42" fillId="0" borderId="0" xfId="0" applyFont="1" applyBorder="1" applyAlignment="1" applyProtection="1">
      <alignment horizontal="center"/>
    </xf>
    <xf numFmtId="0" fontId="0" fillId="0" borderId="10" xfId="0" applyBorder="1" applyProtection="1"/>
    <xf numFmtId="0" fontId="0" fillId="0" borderId="0" xfId="0" applyBorder="1" applyProtection="1"/>
    <xf numFmtId="0" fontId="0" fillId="0" borderId="10" xfId="0" applyBorder="1"/>
    <xf numFmtId="0" fontId="0" fillId="0" borderId="0" xfId="0" applyBorder="1"/>
    <xf numFmtId="0" fontId="40" fillId="0" borderId="9" xfId="0" applyFont="1" applyBorder="1" applyAlignment="1" applyProtection="1">
      <alignment horizontal="left"/>
    </xf>
    <xf numFmtId="0" fontId="43" fillId="0" borderId="9" xfId="0" applyFont="1" applyBorder="1" applyAlignment="1" applyProtection="1">
      <alignment horizontal="left"/>
    </xf>
    <xf numFmtId="0" fontId="43" fillId="0" borderId="0" xfId="0" applyFont="1" applyProtection="1"/>
    <xf numFmtId="0" fontId="4" fillId="0" borderId="11" xfId="0" applyFont="1" applyFill="1" applyBorder="1" applyAlignment="1" applyProtection="1">
      <alignment horizontal="left"/>
    </xf>
    <xf numFmtId="0" fontId="7" fillId="0" borderId="0" xfId="0" applyFont="1" applyBorder="1" applyProtection="1"/>
    <xf numFmtId="0" fontId="8" fillId="0" borderId="0" xfId="0" applyFont="1" applyBorder="1" applyProtection="1"/>
    <xf numFmtId="0" fontId="0" fillId="0" borderId="9" xfId="0" applyBorder="1" applyAlignment="1" applyProtection="1">
      <alignment vertical="center"/>
    </xf>
    <xf numFmtId="0" fontId="43" fillId="0" borderId="0" xfId="0" applyFont="1" applyAlignment="1" applyProtection="1">
      <alignment horizontal="center"/>
    </xf>
    <xf numFmtId="0" fontId="0" fillId="0" borderId="10" xfId="0" applyBorder="1" applyProtection="1"/>
    <xf numFmtId="0" fontId="26" fillId="0" borderId="9" xfId="0" applyFont="1" applyBorder="1" applyAlignment="1">
      <alignment horizontal="left"/>
    </xf>
    <xf numFmtId="0" fontId="60" fillId="0" borderId="9" xfId="0" applyFont="1" applyBorder="1"/>
    <xf numFmtId="0" fontId="64" fillId="0" borderId="5" xfId="1" applyFont="1" applyBorder="1" applyAlignment="1" applyProtection="1"/>
    <xf numFmtId="0" fontId="39" fillId="0" borderId="11" xfId="0" applyFont="1" applyBorder="1" applyAlignment="1" applyProtection="1">
      <alignment horizontal="left"/>
      <protection locked="0"/>
    </xf>
    <xf numFmtId="0" fontId="39" fillId="0" borderId="12" xfId="0" applyFont="1" applyBorder="1" applyAlignment="1" applyProtection="1">
      <alignment horizontal="left"/>
      <protection locked="0"/>
    </xf>
    <xf numFmtId="0" fontId="40" fillId="0" borderId="11" xfId="0" applyFont="1" applyBorder="1" applyAlignment="1" applyProtection="1">
      <alignment horizontal="left"/>
      <protection locked="0"/>
    </xf>
    <xf numFmtId="0" fontId="35" fillId="0" borderId="12" xfId="0" applyFont="1" applyBorder="1" applyAlignment="1" applyProtection="1">
      <alignment horizontal="left"/>
      <protection locked="0"/>
    </xf>
    <xf numFmtId="0" fontId="35" fillId="0" borderId="11" xfId="0" applyFont="1" applyBorder="1" applyAlignment="1" applyProtection="1">
      <alignment horizontal="left"/>
      <protection locked="0"/>
    </xf>
    <xf numFmtId="0" fontId="0" fillId="0" borderId="10" xfId="0" applyBorder="1" applyProtection="1"/>
    <xf numFmtId="0" fontId="0" fillId="0" borderId="0" xfId="0" applyBorder="1" applyProtection="1"/>
    <xf numFmtId="0" fontId="0" fillId="3" borderId="1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0" fillId="0" borderId="12" xfId="0" applyBorder="1" applyProtection="1"/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4" fillId="3" borderId="1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farmwest.com/climate/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view="pageLayout" zoomScale="50" zoomScalePageLayoutView="50" workbookViewId="0">
      <selection activeCell="H3" sqref="H3"/>
    </sheetView>
  </sheetViews>
  <sheetFormatPr defaultColWidth="11" defaultRowHeight="12.75" x14ac:dyDescent="0.2"/>
  <cols>
    <col min="1" max="1" width="10.125" customWidth="1"/>
    <col min="6" max="6" width="11.625" customWidth="1"/>
  </cols>
  <sheetData>
    <row r="1" spans="1:9" s="11" customFormat="1" ht="13.5" thickBot="1" x14ac:dyDescent="0.25">
      <c r="A1" s="252" t="s">
        <v>189</v>
      </c>
      <c r="B1" s="92"/>
      <c r="C1" s="92"/>
      <c r="D1" s="92"/>
      <c r="E1" s="92"/>
      <c r="F1" s="92"/>
      <c r="G1" s="92"/>
      <c r="H1" s="92"/>
      <c r="I1" s="93"/>
    </row>
    <row r="2" spans="1:9" s="11" customFormat="1" ht="13.5" thickBot="1" x14ac:dyDescent="0.25">
      <c r="A2" s="157" t="s">
        <v>124</v>
      </c>
      <c r="B2" s="158"/>
      <c r="C2" s="158"/>
      <c r="D2" s="158"/>
      <c r="E2" s="158"/>
      <c r="F2" s="159"/>
      <c r="G2" s="246"/>
      <c r="H2" s="246"/>
      <c r="I2" s="45"/>
    </row>
    <row r="3" spans="1:9" s="11" customFormat="1" ht="13.5" thickBot="1" x14ac:dyDescent="0.25">
      <c r="A3" s="123" t="s">
        <v>171</v>
      </c>
      <c r="B3" s="124"/>
      <c r="C3" s="124"/>
      <c r="D3" s="124"/>
      <c r="E3" s="125"/>
      <c r="F3" s="246"/>
      <c r="G3" s="246"/>
      <c r="H3" s="246"/>
      <c r="I3" s="255"/>
    </row>
    <row r="4" spans="1:9" s="11" customFormat="1" ht="13.5" thickBot="1" x14ac:dyDescent="0.25">
      <c r="A4" s="154" t="s">
        <v>190</v>
      </c>
      <c r="B4" s="155"/>
      <c r="C4" s="155"/>
      <c r="D4" s="156"/>
      <c r="E4" s="67"/>
      <c r="F4" s="246"/>
      <c r="G4" s="246"/>
      <c r="H4" s="246"/>
      <c r="I4" s="45"/>
    </row>
    <row r="5" spans="1:9" s="11" customFormat="1" x14ac:dyDescent="0.2">
      <c r="A5" s="245"/>
      <c r="B5" s="246"/>
      <c r="C5" s="246"/>
      <c r="D5" s="246"/>
      <c r="E5" s="246"/>
      <c r="F5" s="246"/>
      <c r="G5" s="246"/>
      <c r="H5" s="246"/>
      <c r="I5" s="45"/>
    </row>
    <row r="6" spans="1:9" x14ac:dyDescent="0.2">
      <c r="A6" s="245" t="s">
        <v>103</v>
      </c>
      <c r="B6" s="246"/>
      <c r="C6" s="246"/>
      <c r="D6" s="246"/>
      <c r="E6" s="246"/>
      <c r="F6" s="246"/>
      <c r="G6" s="246"/>
      <c r="H6" s="246"/>
      <c r="I6" s="45"/>
    </row>
    <row r="7" spans="1:9" s="11" customFormat="1" x14ac:dyDescent="0.2">
      <c r="A7" s="245"/>
      <c r="B7" s="246"/>
      <c r="C7" s="246"/>
      <c r="D7" s="246"/>
      <c r="E7" s="246"/>
      <c r="F7" s="246"/>
      <c r="G7" s="246"/>
      <c r="H7" s="246"/>
      <c r="I7" s="45"/>
    </row>
    <row r="8" spans="1:9" x14ac:dyDescent="0.2">
      <c r="A8" s="245" t="s">
        <v>107</v>
      </c>
      <c r="B8" s="246"/>
      <c r="C8" s="246"/>
      <c r="D8" s="246"/>
      <c r="E8" s="246"/>
      <c r="F8" s="246"/>
      <c r="G8" s="246"/>
      <c r="H8" s="246"/>
      <c r="I8" s="45"/>
    </row>
    <row r="9" spans="1:9" x14ac:dyDescent="0.2">
      <c r="A9" s="75" t="s">
        <v>133</v>
      </c>
      <c r="B9" s="246" t="s">
        <v>43</v>
      </c>
      <c r="C9" s="246"/>
      <c r="D9" s="246"/>
      <c r="E9" s="246"/>
      <c r="F9" s="246"/>
      <c r="G9" s="246"/>
      <c r="H9" s="246"/>
      <c r="I9" s="45"/>
    </row>
    <row r="10" spans="1:9" s="11" customFormat="1" x14ac:dyDescent="0.2">
      <c r="A10" s="75"/>
      <c r="B10" s="246"/>
      <c r="C10" s="246"/>
      <c r="D10" s="246"/>
      <c r="E10" s="246"/>
      <c r="F10" s="246"/>
      <c r="G10" s="246"/>
      <c r="H10" s="246"/>
      <c r="I10" s="45"/>
    </row>
    <row r="11" spans="1:9" x14ac:dyDescent="0.2">
      <c r="A11" s="74" t="s">
        <v>191</v>
      </c>
      <c r="B11" s="246"/>
      <c r="C11" s="246"/>
      <c r="D11" s="246"/>
      <c r="E11" s="246"/>
      <c r="F11" s="246"/>
      <c r="G11" s="246"/>
      <c r="H11" s="246"/>
      <c r="I11" s="45"/>
    </row>
    <row r="12" spans="1:9" s="11" customFormat="1" x14ac:dyDescent="0.2">
      <c r="A12" s="74" t="s">
        <v>45</v>
      </c>
      <c r="B12" s="246"/>
      <c r="C12" s="246"/>
      <c r="D12" s="246"/>
      <c r="E12" s="246"/>
      <c r="F12" s="246"/>
      <c r="G12" s="246"/>
      <c r="H12" s="246"/>
      <c r="I12" s="45"/>
    </row>
    <row r="13" spans="1:9" s="11" customFormat="1" x14ac:dyDescent="0.2">
      <c r="A13" s="75" t="s">
        <v>46</v>
      </c>
      <c r="B13" s="246" t="s">
        <v>47</v>
      </c>
      <c r="C13" s="246"/>
      <c r="D13" s="246"/>
      <c r="E13" s="246"/>
      <c r="F13" s="246"/>
      <c r="G13" s="246"/>
      <c r="H13" s="246"/>
      <c r="I13" s="45"/>
    </row>
    <row r="14" spans="1:9" x14ac:dyDescent="0.2">
      <c r="A14" s="75" t="s">
        <v>230</v>
      </c>
      <c r="B14" s="246" t="s">
        <v>231</v>
      </c>
      <c r="C14" s="246"/>
      <c r="D14" s="246"/>
      <c r="E14" s="246"/>
      <c r="F14" s="246"/>
      <c r="G14" s="246"/>
      <c r="H14" s="246"/>
      <c r="I14" s="45"/>
    </row>
    <row r="15" spans="1:9" s="11" customFormat="1" x14ac:dyDescent="0.2">
      <c r="A15" s="75"/>
      <c r="B15" s="246"/>
      <c r="C15" s="246"/>
      <c r="D15" s="246"/>
      <c r="E15" s="246"/>
      <c r="F15" s="246"/>
      <c r="G15" s="246"/>
      <c r="H15" s="246"/>
      <c r="I15" s="45"/>
    </row>
    <row r="16" spans="1:9" s="11" customFormat="1" x14ac:dyDescent="0.2">
      <c r="A16" s="245" t="s">
        <v>48</v>
      </c>
      <c r="B16" s="246"/>
      <c r="C16" s="246"/>
      <c r="D16" s="246"/>
      <c r="E16" s="246"/>
      <c r="F16" s="246"/>
      <c r="G16" s="246"/>
      <c r="H16" s="246"/>
      <c r="I16" s="45"/>
    </row>
    <row r="17" spans="1:9" x14ac:dyDescent="0.2">
      <c r="A17" s="245"/>
      <c r="B17" s="246"/>
      <c r="C17" s="246"/>
      <c r="D17" s="246"/>
      <c r="E17" s="246"/>
      <c r="F17" s="246"/>
      <c r="G17" s="246"/>
      <c r="H17" s="246"/>
      <c r="I17" s="45"/>
    </row>
    <row r="18" spans="1:9" s="11" customFormat="1" x14ac:dyDescent="0.2">
      <c r="A18" s="247" t="s">
        <v>233</v>
      </c>
      <c r="B18" s="246"/>
      <c r="C18" s="246"/>
      <c r="D18" s="246"/>
      <c r="E18" s="246"/>
      <c r="F18" s="246"/>
      <c r="G18" s="246"/>
      <c r="H18" s="246"/>
      <c r="I18" s="45"/>
    </row>
    <row r="19" spans="1:9" s="11" customFormat="1" x14ac:dyDescent="0.2">
      <c r="A19" s="245" t="s">
        <v>179</v>
      </c>
      <c r="B19" s="246"/>
      <c r="C19" s="246"/>
      <c r="D19" s="248"/>
      <c r="E19" s="246" t="s">
        <v>163</v>
      </c>
      <c r="F19" s="246"/>
      <c r="G19" s="246"/>
      <c r="H19" s="246"/>
      <c r="I19" s="45"/>
    </row>
    <row r="20" spans="1:9" s="11" customFormat="1" x14ac:dyDescent="0.2">
      <c r="A20" s="245"/>
      <c r="B20" s="246"/>
      <c r="C20" s="246"/>
      <c r="D20" s="246"/>
      <c r="E20" s="246"/>
      <c r="F20" s="246"/>
      <c r="G20" s="246"/>
      <c r="H20" s="246"/>
      <c r="I20" s="45"/>
    </row>
    <row r="21" spans="1:9" s="11" customFormat="1" x14ac:dyDescent="0.2">
      <c r="A21" s="245" t="s">
        <v>2</v>
      </c>
      <c r="B21" s="246"/>
      <c r="C21" s="246"/>
      <c r="D21" s="246"/>
      <c r="E21" s="246"/>
      <c r="F21" s="246"/>
      <c r="G21" s="246"/>
      <c r="H21" s="246"/>
      <c r="I21" s="45"/>
    </row>
    <row r="22" spans="1:9" x14ac:dyDescent="0.2">
      <c r="A22" s="245"/>
      <c r="B22" s="246"/>
      <c r="C22" s="246"/>
      <c r="D22" s="246"/>
      <c r="E22" s="246"/>
      <c r="F22" s="246"/>
      <c r="G22" s="246"/>
      <c r="H22" s="246"/>
      <c r="I22" s="45"/>
    </row>
    <row r="23" spans="1:9" x14ac:dyDescent="0.2">
      <c r="A23" s="245" t="s">
        <v>139</v>
      </c>
      <c r="B23" s="246"/>
      <c r="C23" s="253"/>
      <c r="D23" s="246"/>
      <c r="E23" s="246"/>
      <c r="F23" s="246"/>
      <c r="G23" s="246"/>
      <c r="H23" s="246"/>
      <c r="I23" s="45"/>
    </row>
    <row r="24" spans="1:9" x14ac:dyDescent="0.2">
      <c r="A24" s="245"/>
      <c r="B24" s="246"/>
      <c r="C24" s="246"/>
      <c r="D24" s="246"/>
      <c r="E24" s="246"/>
      <c r="F24" s="246"/>
      <c r="G24" s="246"/>
      <c r="H24" s="246"/>
      <c r="I24" s="45"/>
    </row>
    <row r="25" spans="1:9" ht="15.75" x14ac:dyDescent="0.25">
      <c r="A25" s="245"/>
      <c r="B25" s="254" t="s">
        <v>85</v>
      </c>
      <c r="C25" s="246"/>
      <c r="D25" s="246" t="s">
        <v>101</v>
      </c>
      <c r="E25" s="55"/>
      <c r="F25" s="246"/>
      <c r="G25" s="246"/>
      <c r="H25" s="246"/>
      <c r="I25" s="45"/>
    </row>
    <row r="26" spans="1:9" x14ac:dyDescent="0.2">
      <c r="A26" s="245"/>
      <c r="B26" s="146" t="s">
        <v>33</v>
      </c>
      <c r="C26" s="246"/>
      <c r="D26" s="246" t="s">
        <v>132</v>
      </c>
      <c r="E26" s="246"/>
      <c r="F26" s="246"/>
      <c r="G26" s="246"/>
      <c r="H26" s="246"/>
      <c r="I26" s="45"/>
    </row>
    <row r="27" spans="1:9" ht="15.75" x14ac:dyDescent="0.25">
      <c r="A27" s="245"/>
      <c r="B27" s="246" t="s">
        <v>102</v>
      </c>
      <c r="C27" s="246"/>
      <c r="D27" s="246" t="s">
        <v>55</v>
      </c>
      <c r="E27" s="246"/>
      <c r="F27" s="246"/>
      <c r="G27" s="246"/>
      <c r="H27" s="246"/>
      <c r="I27" s="45"/>
    </row>
    <row r="28" spans="1:9" x14ac:dyDescent="0.2">
      <c r="A28" s="245"/>
      <c r="B28" s="246"/>
      <c r="C28" s="246"/>
      <c r="D28" s="246" t="s">
        <v>126</v>
      </c>
      <c r="E28" s="246"/>
      <c r="F28" s="246"/>
      <c r="G28" s="246"/>
      <c r="H28" s="246"/>
      <c r="I28" s="45"/>
    </row>
    <row r="29" spans="1:9" ht="15.75" x14ac:dyDescent="0.25">
      <c r="A29" s="245"/>
      <c r="B29" s="246" t="s">
        <v>56</v>
      </c>
      <c r="C29" s="246"/>
      <c r="D29" s="246" t="s">
        <v>125</v>
      </c>
      <c r="E29" s="246"/>
      <c r="F29" s="246"/>
      <c r="G29" s="246"/>
      <c r="H29" s="246"/>
      <c r="I29" s="45"/>
    </row>
    <row r="30" spans="1:9" x14ac:dyDescent="0.2">
      <c r="A30" s="245"/>
      <c r="B30" s="246"/>
      <c r="C30" s="246"/>
      <c r="D30" s="246"/>
      <c r="E30" s="246"/>
      <c r="F30" s="246"/>
      <c r="G30" s="246"/>
      <c r="H30" s="246"/>
      <c r="I30" s="45"/>
    </row>
    <row r="31" spans="1:9" x14ac:dyDescent="0.2">
      <c r="A31" s="245" t="s">
        <v>220</v>
      </c>
      <c r="B31" s="246"/>
      <c r="C31" s="246"/>
      <c r="D31" s="246"/>
      <c r="E31" s="246"/>
      <c r="F31" s="246"/>
      <c r="G31" s="246"/>
      <c r="H31" s="246"/>
      <c r="I31" s="45"/>
    </row>
    <row r="32" spans="1:9" x14ac:dyDescent="0.2">
      <c r="A32" s="245"/>
      <c r="B32" s="246"/>
      <c r="C32" s="246"/>
      <c r="D32" s="246"/>
      <c r="E32" s="246"/>
      <c r="F32" s="246"/>
      <c r="G32" s="246"/>
      <c r="H32" s="246"/>
      <c r="I32" s="45"/>
    </row>
    <row r="33" spans="1:9" x14ac:dyDescent="0.2">
      <c r="A33" s="245" t="s">
        <v>13</v>
      </c>
      <c r="B33" s="246"/>
      <c r="C33" s="246"/>
      <c r="D33" s="246"/>
      <c r="E33" s="246"/>
      <c r="F33" s="246"/>
      <c r="G33" s="246"/>
      <c r="H33" s="246"/>
      <c r="I33" s="45"/>
    </row>
    <row r="34" spans="1:9" x14ac:dyDescent="0.2">
      <c r="A34" s="245"/>
      <c r="B34" s="246"/>
      <c r="C34" s="246"/>
      <c r="D34" s="246"/>
      <c r="E34" s="246"/>
      <c r="F34" s="246"/>
      <c r="G34" s="246"/>
      <c r="H34" s="246"/>
      <c r="I34" s="45"/>
    </row>
    <row r="35" spans="1:9" ht="13.5" thickBot="1" x14ac:dyDescent="0.25">
      <c r="A35" s="57" t="s">
        <v>232</v>
      </c>
      <c r="B35" s="58"/>
      <c r="C35" s="58"/>
      <c r="D35" s="58"/>
      <c r="E35" s="58"/>
      <c r="F35" s="58"/>
      <c r="G35" s="58"/>
      <c r="H35" s="58"/>
      <c r="I35" s="59"/>
    </row>
    <row r="36" spans="1:9" x14ac:dyDescent="0.2">
      <c r="A36" s="78"/>
      <c r="B36" s="78"/>
      <c r="C36" s="78"/>
      <c r="D36" s="78"/>
      <c r="E36" s="78"/>
      <c r="F36" s="78"/>
      <c r="G36" s="78"/>
      <c r="H36" s="78"/>
      <c r="I36" s="78"/>
    </row>
    <row r="37" spans="1:9" x14ac:dyDescent="0.2">
      <c r="A37" s="78"/>
      <c r="B37" s="78"/>
      <c r="C37" s="78"/>
      <c r="D37" s="78"/>
      <c r="E37" s="78"/>
      <c r="F37" s="78"/>
      <c r="G37" s="78"/>
      <c r="H37" s="78"/>
      <c r="I37" s="78"/>
    </row>
    <row r="38" spans="1:9" x14ac:dyDescent="0.2">
      <c r="A38" s="78"/>
      <c r="B38" s="78"/>
      <c r="C38" s="78"/>
      <c r="D38" s="78"/>
      <c r="E38" s="78"/>
      <c r="F38" s="78"/>
      <c r="G38" s="78"/>
      <c r="H38" s="78"/>
      <c r="I38" s="78"/>
    </row>
    <row r="39" spans="1:9" x14ac:dyDescent="0.2">
      <c r="A39" s="78"/>
      <c r="B39" s="78"/>
      <c r="C39" s="78"/>
      <c r="D39" s="78"/>
      <c r="E39" s="78"/>
      <c r="F39" s="78"/>
      <c r="G39" s="78"/>
      <c r="H39" s="78"/>
      <c r="I39" s="78"/>
    </row>
    <row r="40" spans="1:9" x14ac:dyDescent="0.2">
      <c r="A40" s="78"/>
      <c r="B40" s="78"/>
      <c r="C40" s="78"/>
      <c r="D40" s="78"/>
      <c r="E40" s="78"/>
      <c r="F40" s="78"/>
      <c r="G40" s="78"/>
      <c r="H40" s="78"/>
      <c r="I40" s="78"/>
    </row>
    <row r="41" spans="1:9" x14ac:dyDescent="0.2">
      <c r="A41" s="78"/>
      <c r="B41" s="78"/>
      <c r="C41" s="78"/>
      <c r="D41" s="78"/>
      <c r="E41" s="78"/>
      <c r="F41" s="78"/>
      <c r="G41" s="78"/>
      <c r="H41" s="78"/>
      <c r="I41" s="78"/>
    </row>
  </sheetData>
  <sheetProtection sheet="1" objects="1" scenarios="1"/>
  <phoneticPr fontId="19" type="noConversion"/>
  <pageMargins left="0.75000000000000011" right="0.75000000000000011" top="1" bottom="1" header="0.5" footer="0.5"/>
  <pageSetup orientation="landscape" horizontalDpi="4294967292" verticalDpi="4294967292" r:id="rId1"/>
  <headerFooter>
    <oddHeader>&amp;CINSTRUCTIONS</oddHeader>
    <oddFooter xml:space="preserve">&amp;CGWAM Analysis for Westwold Valley Aquifer 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view="pageLayout" workbookViewId="0"/>
  </sheetViews>
  <sheetFormatPr defaultColWidth="11" defaultRowHeight="12.75" x14ac:dyDescent="0.2"/>
  <sheetData/>
  <phoneticPr fontId="19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ColWidth="8.75" defaultRowHeight="12.75" x14ac:dyDescent="0.2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5"/>
  <sheetViews>
    <sheetView view="pageLayout" zoomScale="125" zoomScalePageLayoutView="125" workbookViewId="0">
      <selection activeCell="C2" sqref="C2"/>
    </sheetView>
  </sheetViews>
  <sheetFormatPr defaultColWidth="11" defaultRowHeight="12.75" x14ac:dyDescent="0.2"/>
  <cols>
    <col min="5" max="5" width="14.25" customWidth="1"/>
  </cols>
  <sheetData>
    <row r="1" spans="1:9" ht="13.5" thickBot="1" x14ac:dyDescent="0.25">
      <c r="A1" s="60"/>
      <c r="B1" s="106"/>
      <c r="C1" s="92"/>
      <c r="D1" s="76" t="s">
        <v>37</v>
      </c>
      <c r="E1" s="1"/>
      <c r="F1" s="92"/>
      <c r="G1" s="92"/>
      <c r="H1" s="92"/>
      <c r="I1" s="93"/>
    </row>
    <row r="2" spans="1:9" x14ac:dyDescent="0.2">
      <c r="A2" s="116"/>
      <c r="B2" s="107"/>
      <c r="C2" s="91"/>
      <c r="D2" s="2"/>
      <c r="E2" s="3"/>
      <c r="F2" s="91"/>
      <c r="G2" s="91"/>
      <c r="H2" s="91"/>
      <c r="I2" s="94"/>
    </row>
    <row r="3" spans="1:9" x14ac:dyDescent="0.2">
      <c r="A3" s="116"/>
      <c r="B3" s="107"/>
      <c r="C3" s="91"/>
      <c r="D3" s="2"/>
      <c r="E3" s="3"/>
      <c r="F3" s="91"/>
      <c r="G3" s="91"/>
      <c r="H3" s="91"/>
      <c r="I3" s="94"/>
    </row>
    <row r="4" spans="1:9" ht="13.5" thickBot="1" x14ac:dyDescent="0.25">
      <c r="A4" s="116"/>
      <c r="B4" s="107"/>
      <c r="C4" s="91"/>
      <c r="D4" s="91"/>
      <c r="E4" s="91"/>
      <c r="F4" s="91"/>
      <c r="G4" s="91"/>
      <c r="H4" s="91"/>
      <c r="I4" s="94"/>
    </row>
    <row r="5" spans="1:9" ht="13.5" thickBot="1" x14ac:dyDescent="0.25">
      <c r="A5" s="116" t="s">
        <v>38</v>
      </c>
      <c r="B5" s="107"/>
      <c r="C5" s="96" t="s">
        <v>134</v>
      </c>
      <c r="D5" s="14"/>
      <c r="E5" s="4"/>
      <c r="F5" s="12"/>
      <c r="G5" s="12"/>
      <c r="H5" s="12"/>
      <c r="I5" s="13"/>
    </row>
    <row r="6" spans="1:9" ht="13.5" thickBot="1" x14ac:dyDescent="0.25">
      <c r="A6" s="116"/>
      <c r="B6" s="107"/>
      <c r="C6" s="12"/>
      <c r="D6" s="12"/>
      <c r="E6" s="12"/>
      <c r="F6" s="12"/>
      <c r="G6" s="12"/>
      <c r="H6" s="12"/>
      <c r="I6" s="13"/>
    </row>
    <row r="7" spans="1:9" ht="13.5" thickBot="1" x14ac:dyDescent="0.25">
      <c r="A7" s="116" t="s">
        <v>78</v>
      </c>
      <c r="B7" s="107"/>
      <c r="C7" s="97" t="s">
        <v>135</v>
      </c>
      <c r="D7" s="12"/>
      <c r="E7" s="12"/>
      <c r="F7" s="12"/>
      <c r="G7" s="12"/>
      <c r="H7" s="12"/>
      <c r="I7" s="13"/>
    </row>
    <row r="8" spans="1:9" ht="13.5" thickBot="1" x14ac:dyDescent="0.25">
      <c r="A8" s="116"/>
      <c r="B8" s="107"/>
      <c r="C8" s="12"/>
      <c r="D8" s="12"/>
      <c r="E8" s="12"/>
      <c r="F8" s="12"/>
      <c r="G8" s="12"/>
      <c r="H8" s="12"/>
      <c r="I8" s="13"/>
    </row>
    <row r="9" spans="1:9" ht="15.75" thickBot="1" x14ac:dyDescent="0.25">
      <c r="A9" s="116" t="s">
        <v>79</v>
      </c>
      <c r="B9" s="107"/>
      <c r="C9" s="97">
        <v>37</v>
      </c>
      <c r="D9" s="12" t="s">
        <v>221</v>
      </c>
      <c r="E9" s="12"/>
      <c r="F9" s="12"/>
      <c r="G9" s="12"/>
      <c r="H9" s="12"/>
      <c r="I9" s="13"/>
    </row>
    <row r="10" spans="1:9" ht="13.5" thickBot="1" x14ac:dyDescent="0.25">
      <c r="A10" s="116"/>
      <c r="B10" s="107"/>
      <c r="C10" s="12"/>
      <c r="D10" s="12"/>
      <c r="H10" s="12"/>
      <c r="I10" s="13"/>
    </row>
    <row r="11" spans="1:9" ht="13.5" thickBot="1" x14ac:dyDescent="0.25">
      <c r="A11" s="116" t="s">
        <v>147</v>
      </c>
      <c r="B11" s="107"/>
      <c r="C11" s="98" t="s">
        <v>136</v>
      </c>
      <c r="D11" s="3"/>
      <c r="E11" s="97" t="s">
        <v>110</v>
      </c>
      <c r="F11" s="141" t="s">
        <v>23</v>
      </c>
      <c r="G11" s="8"/>
      <c r="H11" s="12"/>
      <c r="I11" s="13"/>
    </row>
    <row r="12" spans="1:9" ht="13.5" thickBot="1" x14ac:dyDescent="0.25">
      <c r="A12" s="116"/>
      <c r="B12" s="107"/>
      <c r="C12" s="3"/>
      <c r="D12" s="3"/>
      <c r="E12" s="3"/>
      <c r="F12" s="3"/>
      <c r="G12" s="3"/>
      <c r="H12" s="12"/>
      <c r="I12" s="13"/>
    </row>
    <row r="13" spans="1:9" ht="14.25" x14ac:dyDescent="0.2">
      <c r="A13" s="116" t="s">
        <v>49</v>
      </c>
      <c r="B13" s="107"/>
      <c r="C13" s="210" t="s">
        <v>137</v>
      </c>
      <c r="D13" s="21"/>
      <c r="E13" s="21"/>
      <c r="F13" s="21"/>
      <c r="G13" s="21"/>
      <c r="H13" s="22"/>
      <c r="I13" s="13"/>
    </row>
    <row r="14" spans="1:9" ht="13.5" thickBot="1" x14ac:dyDescent="0.25">
      <c r="A14" s="116"/>
      <c r="B14" s="107"/>
      <c r="C14" s="99"/>
      <c r="D14" s="23"/>
      <c r="E14" s="23"/>
      <c r="F14" s="23"/>
      <c r="G14" s="23"/>
      <c r="H14" s="24"/>
      <c r="I14" s="13"/>
    </row>
    <row r="15" spans="1:9" ht="13.5" thickBot="1" x14ac:dyDescent="0.25">
      <c r="A15" s="116"/>
      <c r="B15" s="107"/>
      <c r="C15" s="12"/>
      <c r="D15" s="12"/>
      <c r="E15" s="12"/>
      <c r="F15" s="12"/>
      <c r="G15" s="12"/>
      <c r="H15" s="12"/>
      <c r="I15" s="13"/>
    </row>
    <row r="16" spans="1:9" ht="13.5" thickBot="1" x14ac:dyDescent="0.25">
      <c r="A16" s="116" t="s">
        <v>115</v>
      </c>
      <c r="B16" s="107"/>
      <c r="C16" s="96" t="s">
        <v>116</v>
      </c>
      <c r="D16" s="14"/>
      <c r="E16" s="4"/>
      <c r="F16" s="12"/>
      <c r="G16" s="12"/>
      <c r="H16" s="12"/>
      <c r="I16" s="13"/>
    </row>
    <row r="17" spans="1:9" ht="13.5" thickBot="1" x14ac:dyDescent="0.25">
      <c r="A17" s="116"/>
      <c r="B17" s="107"/>
      <c r="C17" s="12"/>
      <c r="D17" s="12"/>
      <c r="E17" s="12"/>
      <c r="F17" s="12"/>
      <c r="G17" s="12"/>
      <c r="H17" s="12"/>
      <c r="I17" s="13"/>
    </row>
    <row r="18" spans="1:9" ht="13.5" thickBot="1" x14ac:dyDescent="0.25">
      <c r="A18" s="116" t="s">
        <v>113</v>
      </c>
      <c r="B18" s="107"/>
      <c r="C18" s="211">
        <v>41691</v>
      </c>
      <c r="D18" s="12"/>
      <c r="E18" s="12"/>
      <c r="F18" s="12"/>
      <c r="G18" s="12"/>
      <c r="H18" s="12"/>
      <c r="I18" s="13"/>
    </row>
    <row r="19" spans="1:9" ht="13.5" thickBot="1" x14ac:dyDescent="0.25">
      <c r="A19" s="116"/>
      <c r="B19" s="107"/>
      <c r="C19" s="12"/>
      <c r="D19" s="12"/>
      <c r="E19" s="12"/>
      <c r="F19" s="12"/>
      <c r="G19" s="12"/>
      <c r="H19" s="12"/>
      <c r="I19" s="13"/>
    </row>
    <row r="20" spans="1:9" ht="13.5" thickBot="1" x14ac:dyDescent="0.25">
      <c r="A20" s="183" t="s">
        <v>184</v>
      </c>
      <c r="B20" s="204" t="s">
        <v>138</v>
      </c>
      <c r="C20" s="14"/>
      <c r="D20" s="14"/>
      <c r="E20" s="14"/>
      <c r="F20" s="14"/>
      <c r="G20" s="4"/>
      <c r="H20" s="12"/>
      <c r="I20" s="13"/>
    </row>
    <row r="21" spans="1:9" ht="13.5" thickBot="1" x14ac:dyDescent="0.25">
      <c r="A21" s="116"/>
      <c r="B21" s="107"/>
      <c r="C21" s="12"/>
      <c r="D21" s="12"/>
      <c r="E21" s="12"/>
      <c r="F21" s="12"/>
      <c r="G21" s="12"/>
      <c r="H21" s="12"/>
      <c r="I21" s="13"/>
    </row>
    <row r="22" spans="1:9" ht="13.5" thickBot="1" x14ac:dyDescent="0.25">
      <c r="A22" s="116" t="s">
        <v>94</v>
      </c>
      <c r="B22" s="107"/>
      <c r="C22" s="12"/>
      <c r="D22" s="12"/>
      <c r="E22" s="97">
        <v>1</v>
      </c>
      <c r="F22" s="12"/>
      <c r="G22" s="12"/>
      <c r="H22" s="12"/>
      <c r="I22" s="13"/>
    </row>
    <row r="23" spans="1:9" x14ac:dyDescent="0.2">
      <c r="A23" s="74" t="s">
        <v>14</v>
      </c>
      <c r="B23" s="107"/>
      <c r="C23" s="12"/>
      <c r="D23" s="12"/>
      <c r="E23" s="12"/>
      <c r="F23" s="12"/>
      <c r="G23" s="12"/>
      <c r="H23" s="12"/>
      <c r="I23" s="13"/>
    </row>
    <row r="24" spans="1:9" ht="13.5" thickBot="1" x14ac:dyDescent="0.25">
      <c r="A24" s="116"/>
      <c r="B24" s="107"/>
      <c r="C24" s="12"/>
      <c r="D24" s="12"/>
      <c r="E24" s="41" t="s">
        <v>157</v>
      </c>
      <c r="F24" s="41" t="s">
        <v>158</v>
      </c>
      <c r="G24" s="12"/>
      <c r="H24" s="12"/>
      <c r="I24" s="13"/>
    </row>
    <row r="25" spans="1:9" ht="13.5" thickBot="1" x14ac:dyDescent="0.25">
      <c r="A25" s="116" t="s">
        <v>34</v>
      </c>
      <c r="B25" s="107"/>
      <c r="C25" s="12"/>
      <c r="D25" s="12"/>
      <c r="E25" s="97" t="s">
        <v>42</v>
      </c>
      <c r="F25" s="12"/>
      <c r="G25" s="12"/>
      <c r="H25" s="12"/>
      <c r="I25" s="13"/>
    </row>
    <row r="26" spans="1:9" s="10" customFormat="1" ht="5.0999999999999996" customHeight="1" thickBot="1" x14ac:dyDescent="0.25">
      <c r="A26" s="116"/>
      <c r="B26" s="107"/>
      <c r="C26" s="12"/>
      <c r="D26" s="12"/>
      <c r="E26" s="3"/>
      <c r="F26" s="12"/>
      <c r="G26" s="12"/>
      <c r="H26" s="12"/>
      <c r="I26" s="13"/>
    </row>
    <row r="27" spans="1:9" ht="13.5" thickBot="1" x14ac:dyDescent="0.25">
      <c r="A27" s="116" t="s">
        <v>95</v>
      </c>
      <c r="B27" s="107"/>
      <c r="C27" s="12"/>
      <c r="D27" s="12"/>
      <c r="E27" s="12"/>
      <c r="F27" s="100"/>
      <c r="G27" s="12"/>
      <c r="H27" s="12"/>
      <c r="I27" s="13"/>
    </row>
    <row r="28" spans="1:9" s="10" customFormat="1" ht="5.0999999999999996" customHeight="1" thickBot="1" x14ac:dyDescent="0.25">
      <c r="A28" s="116"/>
      <c r="B28" s="107"/>
      <c r="C28" s="12"/>
      <c r="D28" s="12"/>
      <c r="E28" s="12"/>
      <c r="F28" s="101"/>
      <c r="G28" s="12"/>
      <c r="H28" s="12"/>
      <c r="I28" s="13"/>
    </row>
    <row r="29" spans="1:9" ht="13.5" thickBot="1" x14ac:dyDescent="0.25">
      <c r="A29" s="116" t="s">
        <v>3</v>
      </c>
      <c r="B29" s="107"/>
      <c r="C29" s="12"/>
      <c r="D29" s="12"/>
      <c r="E29" s="12"/>
      <c r="F29" s="7"/>
      <c r="G29" s="12"/>
      <c r="H29" s="12"/>
      <c r="I29" s="13"/>
    </row>
    <row r="30" spans="1:9" ht="13.5" thickBot="1" x14ac:dyDescent="0.25">
      <c r="A30" s="116"/>
      <c r="B30" s="107"/>
      <c r="C30" s="12"/>
      <c r="D30" s="12"/>
      <c r="E30" s="12"/>
      <c r="F30" s="12"/>
      <c r="G30" s="12"/>
      <c r="H30" s="12"/>
      <c r="I30" s="13"/>
    </row>
    <row r="31" spans="1:9" ht="13.5" thickBot="1" x14ac:dyDescent="0.25">
      <c r="A31" s="116" t="s">
        <v>59</v>
      </c>
      <c r="B31" s="107"/>
      <c r="C31" s="97">
        <v>50</v>
      </c>
      <c r="D31" s="44" t="s">
        <v>60</v>
      </c>
      <c r="E31" s="77" t="s">
        <v>117</v>
      </c>
      <c r="F31" s="107"/>
      <c r="G31" s="107"/>
      <c r="H31" s="107"/>
      <c r="I31" s="45"/>
    </row>
    <row r="32" spans="1:9" x14ac:dyDescent="0.2">
      <c r="A32" s="75" t="s">
        <v>61</v>
      </c>
      <c r="B32" s="41">
        <v>10</v>
      </c>
      <c r="C32" s="12"/>
      <c r="D32" s="12"/>
      <c r="E32" s="12"/>
      <c r="F32" s="12"/>
      <c r="G32" s="12"/>
      <c r="H32" s="12"/>
      <c r="I32" s="13"/>
    </row>
    <row r="33" spans="1:9" x14ac:dyDescent="0.2">
      <c r="A33" s="75" t="s">
        <v>50</v>
      </c>
      <c r="B33" s="41">
        <v>25</v>
      </c>
      <c r="C33" s="12"/>
      <c r="D33" s="12"/>
      <c r="E33" s="12"/>
      <c r="F33" s="12"/>
      <c r="G33" s="12"/>
      <c r="H33" s="12"/>
      <c r="I33" s="13"/>
    </row>
    <row r="34" spans="1:9" ht="13.5" thickBot="1" x14ac:dyDescent="0.25">
      <c r="A34" s="75" t="s">
        <v>51</v>
      </c>
      <c r="B34" s="41">
        <v>50</v>
      </c>
      <c r="C34" s="12"/>
      <c r="D34" s="12"/>
      <c r="E34" s="12"/>
      <c r="F34" s="12"/>
      <c r="G34" s="12"/>
      <c r="H34" s="12"/>
      <c r="I34" s="13"/>
    </row>
    <row r="35" spans="1:9" ht="13.5" thickBot="1" x14ac:dyDescent="0.25">
      <c r="A35" s="57" t="s">
        <v>180</v>
      </c>
      <c r="B35" s="17"/>
      <c r="C35" s="6">
        <v>21.7</v>
      </c>
      <c r="D35" s="17" t="s">
        <v>181</v>
      </c>
      <c r="E35" s="17" t="s">
        <v>182</v>
      </c>
      <c r="F35" s="196" t="s">
        <v>183</v>
      </c>
      <c r="G35" s="197"/>
      <c r="H35" s="197"/>
      <c r="I35" s="198"/>
    </row>
  </sheetData>
  <sheetProtection sheet="1" objects="1" scenarios="1"/>
  <phoneticPr fontId="19" type="noConversion"/>
  <pageMargins left="0.75000000000000011" right="0.48000000000000004" top="1" bottom="1" header="0.5" footer="0.5"/>
  <pageSetup orientation="landscape" horizontalDpi="4294967292" verticalDpi="4294967292" r:id="rId1"/>
  <headerFooter>
    <oddHeader>&amp;CEXAMPLE SPREADSHEET_x000D_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7"/>
  <sheetViews>
    <sheetView view="pageLayout" topLeftCell="A30" zoomScale="150" zoomScalePageLayoutView="150" workbookViewId="0">
      <selection activeCell="B36" sqref="B36"/>
    </sheetView>
  </sheetViews>
  <sheetFormatPr defaultColWidth="11" defaultRowHeight="12.75" x14ac:dyDescent="0.2"/>
  <cols>
    <col min="1" max="1" width="11.625" customWidth="1"/>
    <col min="2" max="2" width="64.375" customWidth="1"/>
    <col min="3" max="3" width="34.25" customWidth="1"/>
    <col min="4" max="4" width="20.25" customWidth="1"/>
  </cols>
  <sheetData>
    <row r="1" spans="1:2" ht="13.5" thickBot="1" x14ac:dyDescent="0.25">
      <c r="A1" s="78"/>
      <c r="B1" s="78"/>
    </row>
    <row r="2" spans="1:2" ht="13.5" thickBot="1" x14ac:dyDescent="0.25">
      <c r="A2" s="147" t="s">
        <v>91</v>
      </c>
      <c r="B2" s="79" t="s">
        <v>92</v>
      </c>
    </row>
    <row r="3" spans="1:2" ht="24.75" thickBot="1" x14ac:dyDescent="0.25">
      <c r="A3" s="148">
        <v>1</v>
      </c>
      <c r="B3" s="80" t="s">
        <v>178</v>
      </c>
    </row>
    <row r="4" spans="1:2" ht="13.5" thickBot="1" x14ac:dyDescent="0.25">
      <c r="A4" s="149" t="s">
        <v>214</v>
      </c>
      <c r="B4" s="81" t="s">
        <v>68</v>
      </c>
    </row>
    <row r="5" spans="1:2" ht="13.5" thickBot="1" x14ac:dyDescent="0.25">
      <c r="A5" s="149" t="s">
        <v>69</v>
      </c>
      <c r="B5" s="81" t="s">
        <v>223</v>
      </c>
    </row>
    <row r="6" spans="1:2" ht="13.5" thickBot="1" x14ac:dyDescent="0.25">
      <c r="A6" s="149" t="s">
        <v>70</v>
      </c>
      <c r="B6" s="81" t="s">
        <v>224</v>
      </c>
    </row>
    <row r="7" spans="1:2" ht="13.5" thickBot="1" x14ac:dyDescent="0.25">
      <c r="A7" s="149">
        <v>2</v>
      </c>
      <c r="B7" s="81" t="s">
        <v>173</v>
      </c>
    </row>
    <row r="8" spans="1:2" ht="13.5" thickBot="1" x14ac:dyDescent="0.25">
      <c r="A8" s="149">
        <v>3</v>
      </c>
      <c r="B8" s="81" t="s">
        <v>218</v>
      </c>
    </row>
    <row r="9" spans="1:2" ht="13.5" thickBot="1" x14ac:dyDescent="0.25">
      <c r="A9" s="149">
        <v>4</v>
      </c>
      <c r="B9" s="81" t="s">
        <v>219</v>
      </c>
    </row>
    <row r="10" spans="1:2" ht="13.5" thickBot="1" x14ac:dyDescent="0.25">
      <c r="A10" s="149" t="s">
        <v>71</v>
      </c>
      <c r="B10" s="81" t="s">
        <v>72</v>
      </c>
    </row>
    <row r="11" spans="1:2" ht="13.5" thickBot="1" x14ac:dyDescent="0.25">
      <c r="A11" s="149" t="s">
        <v>73</v>
      </c>
      <c r="B11" s="81" t="s">
        <v>108</v>
      </c>
    </row>
    <row r="12" spans="1:2" ht="24.75" thickBot="1" x14ac:dyDescent="0.25">
      <c r="A12" s="149" t="s">
        <v>74</v>
      </c>
      <c r="B12" s="81" t="s">
        <v>15</v>
      </c>
    </row>
    <row r="13" spans="1:2" ht="13.5" thickBot="1" x14ac:dyDescent="0.25">
      <c r="A13" s="150" t="s">
        <v>16</v>
      </c>
      <c r="B13" s="82" t="s">
        <v>17</v>
      </c>
    </row>
    <row r="14" spans="1:2" ht="13.5" thickBot="1" x14ac:dyDescent="0.25">
      <c r="A14" s="149">
        <v>5</v>
      </c>
      <c r="B14" s="81" t="s">
        <v>52</v>
      </c>
    </row>
    <row r="15" spans="1:2" ht="13.5" thickBot="1" x14ac:dyDescent="0.25">
      <c r="A15" s="149" t="s">
        <v>75</v>
      </c>
      <c r="B15" s="81" t="s">
        <v>53</v>
      </c>
    </row>
    <row r="16" spans="1:2" ht="13.5" thickBot="1" x14ac:dyDescent="0.25">
      <c r="A16" s="149" t="s">
        <v>76</v>
      </c>
      <c r="B16" s="81" t="s">
        <v>54</v>
      </c>
    </row>
    <row r="17" spans="1:2" ht="13.5" thickBot="1" x14ac:dyDescent="0.25">
      <c r="A17" s="149">
        <v>6</v>
      </c>
      <c r="B17" s="81" t="s">
        <v>63</v>
      </c>
    </row>
    <row r="18" spans="1:2" ht="13.5" thickBot="1" x14ac:dyDescent="0.25">
      <c r="A18" s="149" t="s">
        <v>77</v>
      </c>
      <c r="B18" s="81" t="s">
        <v>112</v>
      </c>
    </row>
    <row r="19" spans="1:2" ht="13.5" thickBot="1" x14ac:dyDescent="0.25">
      <c r="A19" s="149" t="s">
        <v>114</v>
      </c>
      <c r="B19" s="181" t="s">
        <v>58</v>
      </c>
    </row>
    <row r="20" spans="1:2" s="11" customFormat="1" ht="13.5" thickBot="1" x14ac:dyDescent="0.25">
      <c r="A20" s="149"/>
      <c r="B20" s="45"/>
    </row>
    <row r="21" spans="1:2" s="5" customFormat="1" ht="13.5" thickBot="1" x14ac:dyDescent="0.25">
      <c r="A21" s="83" t="s">
        <v>104</v>
      </c>
      <c r="B21" s="180" t="s">
        <v>105</v>
      </c>
    </row>
    <row r="22" spans="1:2" x14ac:dyDescent="0.2">
      <c r="A22" s="257"/>
      <c r="B22" s="45"/>
    </row>
    <row r="23" spans="1:2" ht="17.25" x14ac:dyDescent="0.3">
      <c r="A23" s="176" t="s">
        <v>62</v>
      </c>
      <c r="B23" s="175" t="s">
        <v>185</v>
      </c>
    </row>
    <row r="24" spans="1:2" ht="14.25" x14ac:dyDescent="0.2">
      <c r="A24" s="176"/>
      <c r="B24" s="177"/>
    </row>
    <row r="25" spans="1:2" ht="17.25" x14ac:dyDescent="0.3">
      <c r="A25" s="176" t="s">
        <v>71</v>
      </c>
      <c r="B25" s="175" t="s">
        <v>186</v>
      </c>
    </row>
    <row r="26" spans="1:2" ht="14.25" x14ac:dyDescent="0.2">
      <c r="A26" s="176"/>
      <c r="B26" s="177"/>
    </row>
    <row r="27" spans="1:2" ht="19.5" x14ac:dyDescent="0.35">
      <c r="A27" s="176" t="s">
        <v>84</v>
      </c>
      <c r="B27" s="259" t="s">
        <v>11</v>
      </c>
    </row>
    <row r="28" spans="1:2" ht="17.25" x14ac:dyDescent="0.3">
      <c r="A28" s="176"/>
      <c r="B28" s="179" t="s">
        <v>187</v>
      </c>
    </row>
    <row r="29" spans="1:2" ht="14.25" x14ac:dyDescent="0.2">
      <c r="A29" s="247"/>
      <c r="B29" s="177"/>
    </row>
    <row r="30" spans="1:2" ht="17.25" x14ac:dyDescent="0.3">
      <c r="A30" s="176" t="s">
        <v>106</v>
      </c>
      <c r="B30" s="175" t="s">
        <v>148</v>
      </c>
    </row>
    <row r="31" spans="1:2" x14ac:dyDescent="0.2">
      <c r="A31" s="84"/>
      <c r="B31" s="85"/>
    </row>
    <row r="32" spans="1:2" x14ac:dyDescent="0.2">
      <c r="A32" s="257"/>
      <c r="B32" s="45"/>
    </row>
    <row r="33" spans="1:2" x14ac:dyDescent="0.2">
      <c r="A33" s="257"/>
      <c r="B33" s="45"/>
    </row>
    <row r="34" spans="1:2" x14ac:dyDescent="0.2">
      <c r="A34" s="257"/>
      <c r="B34" s="45"/>
    </row>
    <row r="35" spans="1:2" x14ac:dyDescent="0.2">
      <c r="A35" s="257"/>
      <c r="B35" s="45"/>
    </row>
    <row r="36" spans="1:2" x14ac:dyDescent="0.2">
      <c r="A36" s="257"/>
      <c r="B36" s="45"/>
    </row>
    <row r="37" spans="1:2" x14ac:dyDescent="0.2">
      <c r="A37" s="257"/>
      <c r="B37" s="45"/>
    </row>
    <row r="38" spans="1:2" x14ac:dyDescent="0.2">
      <c r="A38" s="247"/>
      <c r="B38" s="94"/>
    </row>
    <row r="39" spans="1:2" x14ac:dyDescent="0.2">
      <c r="A39" s="247"/>
      <c r="B39" s="94"/>
    </row>
    <row r="40" spans="1:2" x14ac:dyDescent="0.2">
      <c r="A40" s="247"/>
      <c r="B40" s="94"/>
    </row>
    <row r="41" spans="1:2" x14ac:dyDescent="0.2">
      <c r="A41" s="247"/>
      <c r="B41" s="94"/>
    </row>
    <row r="42" spans="1:2" x14ac:dyDescent="0.2">
      <c r="A42" s="247"/>
      <c r="B42" s="94"/>
    </row>
    <row r="43" spans="1:2" x14ac:dyDescent="0.2">
      <c r="A43" s="247"/>
      <c r="B43" s="94"/>
    </row>
    <row r="44" spans="1:2" ht="13.5" thickBot="1" x14ac:dyDescent="0.25">
      <c r="A44" s="16"/>
      <c r="B44" s="18"/>
    </row>
    <row r="45" spans="1:2" x14ac:dyDescent="0.2">
      <c r="A45" s="178"/>
      <c r="B45" s="178"/>
    </row>
    <row r="46" spans="1:2" x14ac:dyDescent="0.2">
      <c r="A46" s="178"/>
      <c r="B46" s="178"/>
    </row>
    <row r="47" spans="1:2" x14ac:dyDescent="0.2">
      <c r="A47" s="178"/>
      <c r="B47" s="178"/>
    </row>
  </sheetData>
  <sheetProtection sheet="1" objects="1" scenarios="1"/>
  <phoneticPr fontId="19" type="noConversion"/>
  <pageMargins left="0.43518518518518517" right="0.64814814814814814" top="1" bottom="1" header="0.5" footer="0.5"/>
  <pageSetup orientation="portrait" horizontalDpi="4294967292" verticalDpi="4294967292" r:id="rId1"/>
  <headerFooter>
    <oddHeader>&amp;CAQUIFER TYPES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3"/>
  <sheetViews>
    <sheetView view="pageLayout" topLeftCell="A55" zoomScale="125" zoomScalePageLayoutView="125" workbookViewId="0">
      <selection activeCell="E50" sqref="E50"/>
    </sheetView>
  </sheetViews>
  <sheetFormatPr defaultColWidth="11" defaultRowHeight="12.75" x14ac:dyDescent="0.2"/>
  <cols>
    <col min="1" max="1" width="11" style="11"/>
    <col min="5" max="5" width="13.75" customWidth="1"/>
    <col min="8" max="8" width="14.125" customWidth="1"/>
    <col min="10" max="10" width="14.625" customWidth="1"/>
  </cols>
  <sheetData>
    <row r="1" spans="1:10" s="11" customFormat="1" ht="13.5" thickBot="1" x14ac:dyDescent="0.25">
      <c r="D1" s="144"/>
      <c r="E1" s="143" t="s">
        <v>177</v>
      </c>
      <c r="F1" s="145"/>
    </row>
    <row r="2" spans="1:10" ht="13.5" thickBot="1" x14ac:dyDescent="0.25"/>
    <row r="3" spans="1:10" ht="13.5" thickBot="1" x14ac:dyDescent="0.25">
      <c r="A3" s="15" t="s">
        <v>172</v>
      </c>
    </row>
    <row r="4" spans="1:10" ht="13.5" thickBot="1" x14ac:dyDescent="0.25"/>
    <row r="5" spans="1:10" ht="13.5" thickBot="1" x14ac:dyDescent="0.25">
      <c r="A5" s="6" t="s">
        <v>142</v>
      </c>
    </row>
    <row r="6" spans="1:10" ht="17.25" thickBot="1" x14ac:dyDescent="0.3">
      <c r="A6" s="20" t="s">
        <v>169</v>
      </c>
      <c r="B6" s="160" t="s">
        <v>82</v>
      </c>
      <c r="C6" s="161"/>
      <c r="D6" s="161"/>
      <c r="E6" s="161"/>
      <c r="F6" s="162"/>
      <c r="G6" s="162"/>
      <c r="H6" s="162"/>
      <c r="I6" s="163"/>
      <c r="J6" s="164"/>
    </row>
    <row r="7" spans="1:10" ht="14.25" customHeight="1" x14ac:dyDescent="0.2">
      <c r="A7" s="153"/>
      <c r="B7" s="165" t="s">
        <v>188</v>
      </c>
      <c r="C7" s="166"/>
      <c r="D7" s="166"/>
      <c r="E7" s="166"/>
      <c r="F7" s="166"/>
      <c r="G7" s="166"/>
      <c r="H7" s="166"/>
      <c r="I7" s="26"/>
      <c r="J7" s="167"/>
    </row>
    <row r="8" spans="1:10" ht="14.25" x14ac:dyDescent="0.2">
      <c r="A8" s="153"/>
      <c r="B8" s="165"/>
      <c r="C8" s="166"/>
      <c r="D8" s="166"/>
      <c r="E8" s="166"/>
      <c r="F8" s="166"/>
      <c r="G8" s="166"/>
      <c r="H8" s="166"/>
      <c r="I8" s="26"/>
      <c r="J8" s="167"/>
    </row>
    <row r="9" spans="1:10" ht="15" thickBot="1" x14ac:dyDescent="0.25">
      <c r="A9" s="153"/>
      <c r="B9" s="168"/>
      <c r="C9" s="169"/>
      <c r="D9" s="169"/>
      <c r="E9" s="169"/>
      <c r="F9" s="169"/>
      <c r="G9" s="169"/>
      <c r="H9" s="169"/>
      <c r="I9" s="170"/>
      <c r="J9" s="171"/>
    </row>
    <row r="10" spans="1:10" ht="21.75" thickBot="1" x14ac:dyDescent="0.4">
      <c r="A10" s="19" t="s">
        <v>99</v>
      </c>
      <c r="B10" s="208" t="s">
        <v>200</v>
      </c>
      <c r="C10" s="172"/>
      <c r="D10" s="172"/>
      <c r="E10" s="172"/>
      <c r="F10" s="172"/>
      <c r="G10" s="172"/>
      <c r="H10" s="162"/>
      <c r="I10" s="163"/>
      <c r="J10" s="164"/>
    </row>
    <row r="11" spans="1:10" ht="14.25" x14ac:dyDescent="0.2">
      <c r="A11" s="153"/>
      <c r="B11" s="165"/>
      <c r="C11" s="166"/>
      <c r="D11" s="166"/>
      <c r="E11" s="166"/>
      <c r="F11" s="166"/>
      <c r="G11" s="166"/>
      <c r="H11" s="166"/>
      <c r="I11" s="26"/>
      <c r="J11" s="167"/>
    </row>
    <row r="12" spans="1:10" ht="14.25" x14ac:dyDescent="0.2">
      <c r="A12" s="153"/>
      <c r="B12" s="165"/>
      <c r="C12" s="166"/>
      <c r="D12" s="166"/>
      <c r="E12" s="166"/>
      <c r="F12" s="166"/>
      <c r="G12" s="166"/>
      <c r="H12" s="166"/>
      <c r="I12" s="26"/>
      <c r="J12" s="167"/>
    </row>
    <row r="13" spans="1:10" ht="14.25" x14ac:dyDescent="0.2">
      <c r="A13" s="153"/>
      <c r="B13" s="165"/>
      <c r="C13" s="166"/>
      <c r="D13" s="166"/>
      <c r="E13" s="166"/>
      <c r="F13" s="166"/>
      <c r="G13" s="166"/>
      <c r="H13" s="166"/>
      <c r="I13" s="26"/>
      <c r="J13" s="167"/>
    </row>
    <row r="14" spans="1:10" ht="15" thickBot="1" x14ac:dyDescent="0.25">
      <c r="A14" s="153"/>
      <c r="B14" s="168"/>
      <c r="C14" s="169"/>
      <c r="D14" s="169"/>
      <c r="E14" s="169"/>
      <c r="F14" s="169"/>
      <c r="G14" s="169"/>
      <c r="H14" s="169"/>
      <c r="I14" s="170"/>
      <c r="J14" s="171"/>
    </row>
    <row r="15" spans="1:10" ht="21.75" thickBot="1" x14ac:dyDescent="0.4">
      <c r="A15" s="19" t="s">
        <v>5</v>
      </c>
      <c r="B15" s="208" t="s">
        <v>195</v>
      </c>
      <c r="C15" s="172"/>
      <c r="D15" s="172"/>
      <c r="E15" s="172"/>
      <c r="F15" s="162"/>
      <c r="G15" s="162"/>
      <c r="H15" s="162"/>
      <c r="I15" s="163"/>
      <c r="J15" s="164"/>
    </row>
    <row r="16" spans="1:10" ht="14.25" customHeight="1" x14ac:dyDescent="0.2">
      <c r="A16" s="153"/>
      <c r="B16" s="165" t="s">
        <v>196</v>
      </c>
      <c r="C16" s="166"/>
      <c r="D16" s="166"/>
      <c r="E16" s="166"/>
      <c r="F16" s="166"/>
      <c r="G16" s="166"/>
      <c r="H16" s="166"/>
      <c r="I16" s="26"/>
      <c r="J16" s="167"/>
    </row>
    <row r="17" spans="1:10" ht="14.25" x14ac:dyDescent="0.2">
      <c r="A17" s="153"/>
      <c r="B17" s="165"/>
      <c r="C17" s="166"/>
      <c r="D17" s="166"/>
      <c r="E17" s="166"/>
      <c r="F17" s="166"/>
      <c r="G17" s="166"/>
      <c r="H17" s="166"/>
      <c r="I17" s="26"/>
      <c r="J17" s="167"/>
    </row>
    <row r="18" spans="1:10" ht="14.25" x14ac:dyDescent="0.2">
      <c r="A18" s="153"/>
      <c r="B18" s="165"/>
      <c r="C18" s="166"/>
      <c r="D18" s="166"/>
      <c r="E18" s="166"/>
      <c r="F18" s="166"/>
      <c r="G18" s="166"/>
      <c r="H18" s="166"/>
      <c r="I18" s="26"/>
      <c r="J18" s="167"/>
    </row>
    <row r="19" spans="1:10" ht="15" thickBot="1" x14ac:dyDescent="0.25">
      <c r="A19" s="153"/>
      <c r="B19" s="168"/>
      <c r="C19" s="169"/>
      <c r="D19" s="169"/>
      <c r="E19" s="169"/>
      <c r="F19" s="169"/>
      <c r="G19" s="169"/>
      <c r="H19" s="169"/>
      <c r="I19" s="170"/>
      <c r="J19" s="171"/>
    </row>
    <row r="20" spans="1:10" ht="19.5" thickBot="1" x14ac:dyDescent="0.4">
      <c r="A20" s="20" t="s">
        <v>162</v>
      </c>
      <c r="B20" s="235" t="s">
        <v>159</v>
      </c>
      <c r="C20" s="209"/>
      <c r="D20" s="162"/>
      <c r="E20" s="162"/>
      <c r="F20" s="162"/>
      <c r="G20" s="162"/>
      <c r="H20" s="162"/>
      <c r="I20" s="163"/>
      <c r="J20" s="164"/>
    </row>
    <row r="21" spans="1:10" ht="14.25" x14ac:dyDescent="0.2">
      <c r="A21" s="153"/>
      <c r="B21" s="165"/>
      <c r="C21" s="166"/>
      <c r="D21" s="166"/>
      <c r="E21" s="166"/>
      <c r="F21" s="166"/>
      <c r="G21" s="166"/>
      <c r="H21" s="166"/>
      <c r="I21" s="26"/>
      <c r="J21" s="167"/>
    </row>
    <row r="22" spans="1:10" ht="14.25" x14ac:dyDescent="0.2">
      <c r="A22" s="153"/>
      <c r="B22" s="165"/>
      <c r="C22" s="166"/>
      <c r="D22" s="166"/>
      <c r="E22" s="166"/>
      <c r="F22" s="166"/>
      <c r="G22" s="166"/>
      <c r="H22" s="166"/>
      <c r="I22" s="26"/>
      <c r="J22" s="167"/>
    </row>
    <row r="23" spans="1:10" ht="15" thickBot="1" x14ac:dyDescent="0.25">
      <c r="A23" s="153"/>
      <c r="B23" s="168"/>
      <c r="C23" s="169"/>
      <c r="D23" s="169"/>
      <c r="E23" s="169"/>
      <c r="F23" s="169"/>
      <c r="G23" s="169"/>
      <c r="H23" s="169"/>
      <c r="I23" s="170"/>
      <c r="J23" s="171"/>
    </row>
    <row r="24" spans="1:10" ht="21.75" thickBot="1" x14ac:dyDescent="0.4">
      <c r="A24" s="20" t="s">
        <v>6</v>
      </c>
      <c r="B24" s="263" t="s">
        <v>81</v>
      </c>
      <c r="C24" s="264"/>
      <c r="D24" s="264"/>
      <c r="E24" s="264"/>
      <c r="F24" s="264"/>
      <c r="G24" s="264"/>
      <c r="H24" s="264"/>
      <c r="I24" s="163"/>
      <c r="J24" s="164"/>
    </row>
    <row r="25" spans="1:10" ht="14.25" x14ac:dyDescent="0.2">
      <c r="A25" s="153"/>
      <c r="B25" s="165"/>
      <c r="C25" s="166"/>
      <c r="D25" s="166"/>
      <c r="E25" s="166"/>
      <c r="F25" s="166"/>
      <c r="G25" s="166"/>
      <c r="H25" s="166"/>
      <c r="I25" s="26"/>
      <c r="J25" s="167"/>
    </row>
    <row r="26" spans="1:10" ht="14.25" x14ac:dyDescent="0.2">
      <c r="A26" s="153"/>
      <c r="B26" s="165"/>
      <c r="C26" s="166"/>
      <c r="D26" s="166"/>
      <c r="E26" s="166"/>
      <c r="F26" s="166"/>
      <c r="G26" s="166"/>
      <c r="H26" s="166"/>
      <c r="I26" s="26"/>
      <c r="J26" s="167"/>
    </row>
    <row r="27" spans="1:10" ht="14.25" x14ac:dyDescent="0.2">
      <c r="A27" s="153"/>
      <c r="B27" s="165"/>
      <c r="C27" s="166"/>
      <c r="D27" s="166"/>
      <c r="E27" s="166"/>
      <c r="F27" s="166"/>
      <c r="G27" s="166"/>
      <c r="H27" s="166"/>
      <c r="I27" s="26"/>
      <c r="J27" s="167"/>
    </row>
    <row r="28" spans="1:10" ht="15" thickBot="1" x14ac:dyDescent="0.25">
      <c r="A28" s="153"/>
      <c r="B28" s="168"/>
      <c r="C28" s="169"/>
      <c r="D28" s="169"/>
      <c r="E28" s="169"/>
      <c r="F28" s="169"/>
      <c r="G28" s="169"/>
      <c r="H28" s="169"/>
      <c r="I28" s="170"/>
      <c r="J28" s="171"/>
    </row>
    <row r="29" spans="1:10" ht="21" thickBot="1" x14ac:dyDescent="0.35">
      <c r="A29" s="20" t="s">
        <v>7</v>
      </c>
      <c r="B29" s="235" t="s">
        <v>161</v>
      </c>
      <c r="C29" s="236"/>
      <c r="D29" s="236"/>
      <c r="E29" s="236"/>
      <c r="F29" s="236"/>
      <c r="G29" s="236"/>
      <c r="H29" s="162"/>
      <c r="I29" s="163"/>
      <c r="J29" s="164"/>
    </row>
    <row r="30" spans="1:10" x14ac:dyDescent="0.2">
      <c r="A30" s="153"/>
      <c r="B30" s="173"/>
      <c r="C30" s="26"/>
      <c r="D30" s="26"/>
      <c r="E30" s="26"/>
      <c r="F30" s="26"/>
      <c r="G30" s="26"/>
      <c r="H30" s="26"/>
      <c r="I30" s="26"/>
      <c r="J30" s="167"/>
    </row>
    <row r="31" spans="1:10" ht="13.5" thickBot="1" x14ac:dyDescent="0.25">
      <c r="A31" s="16"/>
      <c r="B31" s="174"/>
      <c r="C31" s="170"/>
      <c r="D31" s="170"/>
      <c r="E31" s="170"/>
      <c r="F31" s="170"/>
      <c r="G31" s="170"/>
      <c r="H31" s="170"/>
      <c r="I31" s="170"/>
      <c r="J31" s="171"/>
    </row>
    <row r="32" spans="1:10" ht="13.5" thickBot="1" x14ac:dyDescent="0.25">
      <c r="A32" s="9" t="s">
        <v>88</v>
      </c>
      <c r="B32" s="163"/>
      <c r="C32" s="163"/>
      <c r="D32" s="163"/>
      <c r="E32" s="163"/>
      <c r="F32" s="163"/>
      <c r="G32" s="163"/>
      <c r="H32" s="163"/>
      <c r="I32" s="163"/>
      <c r="J32" s="164"/>
    </row>
    <row r="33" spans="1:10" ht="20.25" thickBot="1" x14ac:dyDescent="0.3">
      <c r="A33" s="19" t="s">
        <v>8</v>
      </c>
      <c r="B33" s="235" t="s">
        <v>235</v>
      </c>
      <c r="C33" s="209"/>
      <c r="D33" s="209"/>
      <c r="E33" s="209"/>
      <c r="F33" s="162"/>
      <c r="G33" s="162"/>
      <c r="H33" s="162"/>
      <c r="I33" s="163"/>
      <c r="J33" s="164"/>
    </row>
    <row r="34" spans="1:10" ht="14.25" x14ac:dyDescent="0.2">
      <c r="A34" s="153"/>
      <c r="B34" s="165"/>
      <c r="C34" s="166"/>
      <c r="D34" s="166"/>
      <c r="E34" s="166"/>
      <c r="F34" s="166"/>
      <c r="G34" s="166"/>
      <c r="H34" s="166"/>
      <c r="I34" s="26"/>
      <c r="J34" s="167"/>
    </row>
    <row r="35" spans="1:10" ht="14.25" x14ac:dyDescent="0.2">
      <c r="A35" s="153"/>
      <c r="B35" s="165"/>
      <c r="C35" s="166"/>
      <c r="D35" s="166"/>
      <c r="E35" s="166"/>
      <c r="F35" s="166"/>
      <c r="G35" s="166"/>
      <c r="H35" s="166"/>
      <c r="I35" s="26"/>
      <c r="J35" s="167"/>
    </row>
    <row r="36" spans="1:10" ht="15" thickBot="1" x14ac:dyDescent="0.25">
      <c r="A36" s="153"/>
      <c r="B36" s="168"/>
      <c r="C36" s="169"/>
      <c r="D36" s="169"/>
      <c r="E36" s="169"/>
      <c r="F36" s="169"/>
      <c r="G36" s="169"/>
      <c r="H36" s="169"/>
      <c r="I36" s="170"/>
      <c r="J36" s="171"/>
    </row>
    <row r="37" spans="1:10" ht="21" thickBot="1" x14ac:dyDescent="0.35">
      <c r="A37" s="19" t="s">
        <v>9</v>
      </c>
      <c r="B37" s="235" t="s">
        <v>225</v>
      </c>
      <c r="C37" s="237"/>
      <c r="D37" s="237"/>
      <c r="E37" s="237"/>
      <c r="F37" s="237"/>
      <c r="G37" s="162"/>
      <c r="H37" s="162"/>
      <c r="I37" s="163"/>
      <c r="J37" s="164"/>
    </row>
    <row r="38" spans="1:10" ht="14.25" x14ac:dyDescent="0.2">
      <c r="A38" s="153"/>
      <c r="B38" s="165" t="s">
        <v>57</v>
      </c>
      <c r="C38" s="166"/>
      <c r="D38" s="166"/>
      <c r="E38" s="166"/>
      <c r="F38" s="166"/>
      <c r="G38" s="166"/>
      <c r="H38" s="166"/>
      <c r="I38" s="26"/>
      <c r="J38" s="167"/>
    </row>
    <row r="39" spans="1:10" ht="14.25" x14ac:dyDescent="0.2">
      <c r="A39" s="153"/>
      <c r="B39" s="165" t="s">
        <v>152</v>
      </c>
      <c r="C39" s="166"/>
      <c r="D39" s="166"/>
      <c r="E39" s="166"/>
      <c r="F39" s="166"/>
      <c r="G39" s="166"/>
      <c r="H39" s="166"/>
      <c r="I39" s="26"/>
      <c r="J39" s="167"/>
    </row>
    <row r="40" spans="1:10" ht="14.25" x14ac:dyDescent="0.2">
      <c r="A40" s="153"/>
      <c r="B40" s="165" t="s">
        <v>153</v>
      </c>
      <c r="C40" s="166"/>
      <c r="D40" s="166"/>
      <c r="E40" s="166"/>
      <c r="F40" s="166"/>
      <c r="G40" s="166"/>
      <c r="H40" s="166"/>
      <c r="I40" s="26"/>
      <c r="J40" s="167"/>
    </row>
    <row r="41" spans="1:10" ht="15" thickBot="1" x14ac:dyDescent="0.25">
      <c r="A41" s="153"/>
      <c r="B41" s="168"/>
      <c r="C41" s="169"/>
      <c r="D41" s="169"/>
      <c r="E41" s="169"/>
      <c r="F41" s="169"/>
      <c r="G41" s="169"/>
      <c r="H41" s="169"/>
      <c r="I41" s="170"/>
      <c r="J41" s="171"/>
    </row>
    <row r="42" spans="1:10" ht="20.100000000000001" customHeight="1" thickBot="1" x14ac:dyDescent="0.25">
      <c r="A42" s="238" t="s">
        <v>201</v>
      </c>
      <c r="B42" s="239" t="s">
        <v>128</v>
      </c>
      <c r="C42" s="240" t="s">
        <v>149</v>
      </c>
      <c r="D42" s="236"/>
      <c r="E42" s="236"/>
      <c r="F42" s="236"/>
      <c r="G42" s="236"/>
      <c r="H42" s="162"/>
      <c r="I42" s="163"/>
      <c r="J42" s="164"/>
    </row>
    <row r="43" spans="1:10" ht="14.25" x14ac:dyDescent="0.2">
      <c r="A43" s="153"/>
      <c r="B43" s="165" t="s">
        <v>129</v>
      </c>
      <c r="C43" s="166"/>
      <c r="D43" s="166"/>
      <c r="E43" s="166"/>
      <c r="F43" s="166"/>
      <c r="G43" s="166"/>
      <c r="H43" s="166"/>
      <c r="I43" s="26"/>
      <c r="J43" s="167"/>
    </row>
    <row r="44" spans="1:10" ht="14.25" x14ac:dyDescent="0.2">
      <c r="A44" s="153"/>
      <c r="B44" s="165"/>
      <c r="C44" s="166"/>
      <c r="D44" s="166"/>
      <c r="E44" s="166"/>
      <c r="F44" s="166"/>
      <c r="G44" s="166"/>
      <c r="H44" s="166"/>
      <c r="I44" s="26"/>
      <c r="J44" s="167"/>
    </row>
    <row r="45" spans="1:10" ht="14.25" x14ac:dyDescent="0.2">
      <c r="A45" s="153"/>
      <c r="B45" s="165"/>
      <c r="C45" s="166"/>
      <c r="D45" s="166"/>
      <c r="E45" s="166"/>
      <c r="F45" s="166"/>
      <c r="G45" s="166"/>
      <c r="H45" s="166"/>
      <c r="I45" s="26"/>
      <c r="J45" s="167"/>
    </row>
    <row r="46" spans="1:10" ht="14.25" x14ac:dyDescent="0.2">
      <c r="A46" s="153"/>
      <c r="B46" s="165"/>
      <c r="C46" s="166"/>
      <c r="D46" s="166"/>
      <c r="E46" s="166"/>
      <c r="F46" s="166"/>
      <c r="G46" s="166"/>
      <c r="H46" s="166"/>
      <c r="I46" s="26"/>
      <c r="J46" s="167"/>
    </row>
    <row r="47" spans="1:10" ht="15" thickBot="1" x14ac:dyDescent="0.25">
      <c r="A47" s="153"/>
      <c r="B47" s="168"/>
      <c r="C47" s="169"/>
      <c r="D47" s="169"/>
      <c r="E47" s="169"/>
      <c r="F47" s="169"/>
      <c r="G47" s="169"/>
      <c r="H47" s="169"/>
      <c r="I47" s="170"/>
      <c r="J47" s="171"/>
    </row>
    <row r="48" spans="1:10" ht="21.75" thickBot="1" x14ac:dyDescent="0.4">
      <c r="A48" s="19" t="s">
        <v>170</v>
      </c>
      <c r="B48" s="265" t="s">
        <v>150</v>
      </c>
      <c r="C48" s="264"/>
      <c r="D48" s="264"/>
      <c r="E48" s="264"/>
      <c r="F48" s="264"/>
      <c r="G48" s="162"/>
      <c r="H48" s="162"/>
      <c r="I48" s="163"/>
      <c r="J48" s="164"/>
    </row>
    <row r="49" spans="1:10" ht="14.25" x14ac:dyDescent="0.2">
      <c r="A49" s="153"/>
      <c r="B49" s="165"/>
      <c r="C49" s="166"/>
      <c r="D49" s="166"/>
      <c r="E49" s="166"/>
      <c r="F49" s="166"/>
      <c r="G49" s="166"/>
      <c r="H49" s="166"/>
      <c r="I49" s="26"/>
      <c r="J49" s="167"/>
    </row>
    <row r="50" spans="1:10" ht="14.25" x14ac:dyDescent="0.2">
      <c r="A50" s="153"/>
      <c r="B50" s="165"/>
      <c r="C50" s="166"/>
      <c r="D50" s="166"/>
      <c r="E50" s="166"/>
      <c r="F50" s="166"/>
      <c r="G50" s="166"/>
      <c r="H50" s="166"/>
      <c r="I50" s="26"/>
      <c r="J50" s="167"/>
    </row>
    <row r="51" spans="1:10" ht="14.25" x14ac:dyDescent="0.2">
      <c r="A51" s="153"/>
      <c r="B51" s="165"/>
      <c r="C51" s="166"/>
      <c r="D51" s="166"/>
      <c r="E51" s="166"/>
      <c r="F51" s="166"/>
      <c r="G51" s="166"/>
      <c r="H51" s="166"/>
      <c r="I51" s="26"/>
      <c r="J51" s="167"/>
    </row>
    <row r="52" spans="1:10" ht="14.25" x14ac:dyDescent="0.2">
      <c r="A52" s="153"/>
      <c r="B52" s="165"/>
      <c r="C52" s="166"/>
      <c r="D52" s="166"/>
      <c r="E52" s="166"/>
      <c r="F52" s="166"/>
      <c r="G52" s="166"/>
      <c r="H52" s="166"/>
      <c r="I52" s="26"/>
      <c r="J52" s="167"/>
    </row>
    <row r="53" spans="1:10" ht="15" thickBot="1" x14ac:dyDescent="0.25">
      <c r="A53" s="153"/>
      <c r="B53" s="168"/>
      <c r="C53" s="169"/>
      <c r="D53" s="169"/>
      <c r="E53" s="169"/>
      <c r="F53" s="169"/>
      <c r="G53" s="169"/>
      <c r="H53" s="169"/>
      <c r="I53" s="170"/>
      <c r="J53" s="171"/>
    </row>
    <row r="54" spans="1:10" ht="21.75" thickBot="1" x14ac:dyDescent="0.4">
      <c r="A54" s="20" t="s">
        <v>109</v>
      </c>
      <c r="B54" s="265" t="s">
        <v>151</v>
      </c>
      <c r="C54" s="264"/>
      <c r="D54" s="264"/>
      <c r="E54" s="264"/>
      <c r="F54" s="264"/>
      <c r="G54" s="162"/>
      <c r="H54" s="162"/>
      <c r="I54" s="163"/>
      <c r="J54" s="164"/>
    </row>
    <row r="55" spans="1:10" ht="14.25" x14ac:dyDescent="0.2">
      <c r="A55" s="153"/>
      <c r="B55" s="165"/>
      <c r="C55" s="166"/>
      <c r="D55" s="166"/>
      <c r="E55" s="166"/>
      <c r="F55" s="166"/>
      <c r="G55" s="166"/>
      <c r="H55" s="166"/>
      <c r="I55" s="26"/>
      <c r="J55" s="167"/>
    </row>
    <row r="56" spans="1:10" ht="14.25" x14ac:dyDescent="0.2">
      <c r="A56" s="153"/>
      <c r="B56" s="165"/>
      <c r="C56" s="166"/>
      <c r="D56" s="166"/>
      <c r="E56" s="166"/>
      <c r="F56" s="166"/>
      <c r="G56" s="166"/>
      <c r="H56" s="166"/>
      <c r="I56" s="26"/>
      <c r="J56" s="167"/>
    </row>
    <row r="57" spans="1:10" ht="15" thickBot="1" x14ac:dyDescent="0.25">
      <c r="A57" s="153"/>
      <c r="B57" s="168"/>
      <c r="C57" s="169"/>
      <c r="D57" s="169"/>
      <c r="E57" s="169"/>
      <c r="F57" s="169"/>
      <c r="G57" s="169"/>
      <c r="H57" s="169"/>
      <c r="I57" s="170"/>
      <c r="J57" s="171"/>
    </row>
    <row r="58" spans="1:10" ht="15" thickBot="1" x14ac:dyDescent="0.25">
      <c r="A58" s="36" t="s">
        <v>156</v>
      </c>
      <c r="B58" s="165"/>
      <c r="C58" s="166"/>
      <c r="D58" s="166"/>
      <c r="E58" s="166"/>
      <c r="F58" s="166"/>
      <c r="G58" s="166"/>
      <c r="H58" s="166"/>
      <c r="I58" s="26"/>
      <c r="J58" s="167"/>
    </row>
    <row r="59" spans="1:10" ht="21.95" customHeight="1" thickBot="1" x14ac:dyDescent="0.3">
      <c r="A59" s="242" t="s">
        <v>44</v>
      </c>
      <c r="B59" s="261" t="s">
        <v>123</v>
      </c>
      <c r="C59" s="262"/>
      <c r="D59" s="262"/>
      <c r="E59" s="262"/>
      <c r="F59" s="262"/>
      <c r="G59" s="262"/>
      <c r="H59" s="162"/>
      <c r="I59" s="163"/>
      <c r="J59" s="164"/>
    </row>
    <row r="60" spans="1:10" ht="14.25" x14ac:dyDescent="0.2">
      <c r="A60" s="153"/>
      <c r="B60" s="165"/>
      <c r="C60" s="166"/>
      <c r="D60" s="166"/>
      <c r="E60" s="166"/>
      <c r="F60" s="166"/>
      <c r="G60" s="166"/>
      <c r="H60" s="166"/>
      <c r="I60" s="26"/>
      <c r="J60" s="167"/>
    </row>
    <row r="61" spans="1:10" ht="15" thickBot="1" x14ac:dyDescent="0.25">
      <c r="A61" s="16"/>
      <c r="B61" s="168"/>
      <c r="C61" s="169"/>
      <c r="D61" s="169"/>
      <c r="E61" s="169"/>
      <c r="F61" s="169"/>
      <c r="G61" s="169"/>
      <c r="H61" s="169"/>
      <c r="I61" s="170"/>
      <c r="J61" s="171"/>
    </row>
    <row r="62" spans="1:10" ht="23.1" customHeight="1" thickBot="1" x14ac:dyDescent="0.35">
      <c r="A62" s="35" t="s">
        <v>176</v>
      </c>
      <c r="B62" s="206" t="s">
        <v>127</v>
      </c>
      <c r="C62" s="207"/>
      <c r="D62" s="207"/>
      <c r="E62" s="241" t="s">
        <v>193</v>
      </c>
      <c r="F62" s="207"/>
      <c r="G62" s="207"/>
      <c r="H62" s="207"/>
      <c r="I62" s="163"/>
      <c r="J62" s="164"/>
    </row>
    <row r="63" spans="1:10" ht="14.25" x14ac:dyDescent="0.2">
      <c r="A63" s="153"/>
      <c r="B63" s="165"/>
      <c r="C63" s="166"/>
      <c r="D63" s="166"/>
      <c r="E63" s="166"/>
      <c r="F63" s="166"/>
      <c r="G63" s="166"/>
      <c r="H63" s="166"/>
      <c r="I63" s="26"/>
      <c r="J63" s="167"/>
    </row>
    <row r="64" spans="1:10" ht="14.25" x14ac:dyDescent="0.2">
      <c r="A64" s="153"/>
      <c r="B64" s="165"/>
      <c r="C64" s="166"/>
      <c r="D64" s="166"/>
      <c r="E64" s="166"/>
      <c r="F64" s="166"/>
      <c r="G64" s="166"/>
      <c r="H64" s="166"/>
      <c r="I64" s="26"/>
      <c r="J64" s="167"/>
    </row>
    <row r="65" spans="1:10" ht="14.25" x14ac:dyDescent="0.2">
      <c r="A65" s="153"/>
      <c r="B65" s="165"/>
      <c r="C65" s="166"/>
      <c r="D65" s="166"/>
      <c r="E65" s="166"/>
      <c r="F65" s="166"/>
      <c r="G65" s="166"/>
      <c r="H65" s="166"/>
      <c r="I65" s="26"/>
      <c r="J65" s="167"/>
    </row>
    <row r="66" spans="1:10" ht="14.25" x14ac:dyDescent="0.2">
      <c r="A66" s="153"/>
      <c r="B66" s="165"/>
      <c r="C66" s="166"/>
      <c r="D66" s="166"/>
      <c r="E66" s="166"/>
      <c r="F66" s="166"/>
      <c r="G66" s="166"/>
      <c r="H66" s="166"/>
      <c r="I66" s="26"/>
      <c r="J66" s="167"/>
    </row>
    <row r="67" spans="1:10" ht="15" thickBot="1" x14ac:dyDescent="0.25">
      <c r="A67" s="153"/>
      <c r="B67" s="168"/>
      <c r="C67" s="169"/>
      <c r="D67" s="169"/>
      <c r="E67" s="169"/>
      <c r="F67" s="169"/>
      <c r="G67" s="169"/>
      <c r="H67" s="169"/>
      <c r="I67" s="170"/>
      <c r="J67" s="171"/>
    </row>
    <row r="68" spans="1:10" ht="21" customHeight="1" thickBot="1" x14ac:dyDescent="0.3">
      <c r="A68" s="35" t="s">
        <v>111</v>
      </c>
      <c r="B68" s="261" t="s">
        <v>194</v>
      </c>
      <c r="C68" s="262"/>
      <c r="D68" s="262"/>
      <c r="E68" s="262"/>
      <c r="F68" s="262"/>
      <c r="G68" s="262"/>
      <c r="H68" s="262"/>
      <c r="I68" s="163"/>
      <c r="J68" s="164"/>
    </row>
    <row r="69" spans="1:10" ht="14.25" x14ac:dyDescent="0.2">
      <c r="A69" s="153"/>
      <c r="B69" s="165"/>
      <c r="C69" s="166"/>
      <c r="D69" s="166"/>
      <c r="E69" s="166"/>
      <c r="F69" s="166"/>
      <c r="G69" s="166"/>
      <c r="H69" s="166"/>
      <c r="I69" s="26"/>
      <c r="J69" s="167"/>
    </row>
    <row r="70" spans="1:10" ht="14.25" x14ac:dyDescent="0.2">
      <c r="A70" s="153"/>
      <c r="B70" s="165"/>
      <c r="C70" s="166"/>
      <c r="D70" s="166"/>
      <c r="E70" s="166"/>
      <c r="F70" s="166"/>
      <c r="G70" s="166"/>
      <c r="H70" s="166"/>
      <c r="I70" s="26"/>
      <c r="J70" s="167"/>
    </row>
    <row r="71" spans="1:10" ht="14.25" x14ac:dyDescent="0.2">
      <c r="A71" s="153"/>
      <c r="B71" s="165"/>
      <c r="C71" s="166"/>
      <c r="D71" s="166"/>
      <c r="E71" s="166"/>
      <c r="F71" s="166"/>
      <c r="G71" s="166"/>
      <c r="H71" s="166"/>
      <c r="I71" s="26"/>
      <c r="J71" s="167"/>
    </row>
    <row r="72" spans="1:10" ht="14.25" x14ac:dyDescent="0.2">
      <c r="A72" s="153"/>
      <c r="B72" s="165"/>
      <c r="C72" s="166"/>
      <c r="D72" s="166"/>
      <c r="E72" s="166"/>
      <c r="F72" s="166"/>
      <c r="G72" s="166"/>
      <c r="H72" s="166"/>
      <c r="I72" s="26"/>
      <c r="J72" s="167"/>
    </row>
    <row r="73" spans="1:10" ht="21" customHeight="1" thickBot="1" x14ac:dyDescent="0.25">
      <c r="A73" s="16"/>
      <c r="B73" s="168"/>
      <c r="C73" s="169"/>
      <c r="D73" s="169"/>
      <c r="E73" s="169"/>
      <c r="F73" s="169"/>
      <c r="G73" s="169"/>
      <c r="H73" s="169"/>
      <c r="I73" s="170"/>
      <c r="J73" s="171"/>
    </row>
  </sheetData>
  <sheetProtection sheet="1" objects="1" scenarios="1"/>
  <mergeCells count="5">
    <mergeCell ref="B68:H68"/>
    <mergeCell ref="B24:H24"/>
    <mergeCell ref="B59:G59"/>
    <mergeCell ref="B48:F48"/>
    <mergeCell ref="B54:F54"/>
  </mergeCells>
  <phoneticPr fontId="19" type="noConversion"/>
  <pageMargins left="0.75000000000000011" right="0.75000000000000011" top="1" bottom="1" header="0.5" footer="0.5"/>
  <pageSetup paperSize="5" scale="95" orientation="landscape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2"/>
  <sheetViews>
    <sheetView view="pageLayout" zoomScale="75" zoomScaleNormal="150" zoomScalePageLayoutView="75" workbookViewId="0">
      <selection activeCell="J2" sqref="J2"/>
    </sheetView>
  </sheetViews>
  <sheetFormatPr defaultColWidth="10.75" defaultRowHeight="12.75" x14ac:dyDescent="0.2"/>
  <cols>
    <col min="1" max="1" width="12.25" style="25" customWidth="1"/>
    <col min="2" max="2" width="6.875" style="25" customWidth="1"/>
    <col min="3" max="3" width="1.125" style="25" customWidth="1"/>
    <col min="4" max="4" width="9.375" style="25" customWidth="1"/>
    <col min="5" max="5" width="9.25" style="25" customWidth="1"/>
    <col min="6" max="6" width="10" style="25" customWidth="1"/>
    <col min="7" max="7" width="9.375" style="25" customWidth="1"/>
    <col min="8" max="8" width="9.25" style="25" customWidth="1"/>
    <col min="9" max="9" width="8.75" style="25" customWidth="1"/>
    <col min="10" max="12" width="9.75" style="25" customWidth="1"/>
    <col min="13" max="14" width="8.75" style="25" customWidth="1"/>
    <col min="15" max="15" width="9.125" style="25" customWidth="1"/>
    <col min="16" max="16" width="11" style="25" customWidth="1"/>
    <col min="17" max="16384" width="10.75" style="25"/>
  </cols>
  <sheetData>
    <row r="1" spans="1:16" ht="13.5" thickBot="1" x14ac:dyDescent="0.25">
      <c r="A1" s="60" t="s">
        <v>66</v>
      </c>
      <c r="B1" s="185" t="str">
        <f>IF(Cover!E22=1,"Normal Year Precipitation",IF(Cover!E22=2,"Driest Year Precipitation",IF(Cover!E22=3,"Wettest Year Precipitation",IF(Cover!E22="nil","nil"))))</f>
        <v>Normal Year Precipitation</v>
      </c>
      <c r="C1" s="186"/>
      <c r="D1" s="186"/>
      <c r="E1" s="151"/>
      <c r="F1" s="66"/>
      <c r="G1" s="275" t="s">
        <v>237</v>
      </c>
      <c r="H1" s="276"/>
      <c r="I1" s="277"/>
      <c r="J1" s="66"/>
      <c r="K1" s="184"/>
      <c r="L1" s="66" t="s">
        <v>211</v>
      </c>
      <c r="M1" s="66"/>
      <c r="N1" s="185" t="str">
        <f>(Cover!C5)</f>
        <v>Westwold Valley Aquifer</v>
      </c>
      <c r="O1" s="186"/>
      <c r="P1" s="187"/>
    </row>
    <row r="2" spans="1:16" ht="13.5" thickBot="1" x14ac:dyDescent="0.25">
      <c r="A2" s="183"/>
      <c r="B2" s="182"/>
      <c r="C2" s="182"/>
      <c r="D2" s="182"/>
      <c r="E2" s="152" t="str">
        <f>IF(Cover!E22=1,Cover!E25,IF(Cover!E22=2,Cover!F27,IF(Cover!E22=3,Cover!F29,IF(Cover!E22="nil",Cover!E22))))</f>
        <v>1971-2000</v>
      </c>
      <c r="F2" s="67"/>
      <c r="G2" s="67"/>
      <c r="H2" s="67"/>
      <c r="I2" s="67"/>
      <c r="J2" s="67"/>
      <c r="K2" s="182"/>
      <c r="L2" s="67" t="s">
        <v>212</v>
      </c>
      <c r="M2" s="67"/>
      <c r="N2" s="68" t="str">
        <f>(Cover!C11)</f>
        <v>1(b)</v>
      </c>
      <c r="O2" s="39" t="str">
        <f>(Cover!E11)</f>
        <v>UNC</v>
      </c>
      <c r="P2" s="69"/>
    </row>
    <row r="3" spans="1:16" ht="15.75" thickBot="1" x14ac:dyDescent="0.25">
      <c r="A3" s="183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08" t="s">
        <v>41</v>
      </c>
    </row>
    <row r="4" spans="1:16" ht="13.5" thickBot="1" x14ac:dyDescent="0.25">
      <c r="A4" s="39" t="s">
        <v>215</v>
      </c>
      <c r="B4" s="40" t="s">
        <v>216</v>
      </c>
      <c r="C4" s="182"/>
      <c r="D4" s="70" t="s">
        <v>217</v>
      </c>
      <c r="E4" s="70" t="s">
        <v>226</v>
      </c>
      <c r="F4" s="71" t="s">
        <v>227</v>
      </c>
      <c r="G4" s="70" t="s">
        <v>228</v>
      </c>
      <c r="H4" s="72" t="s">
        <v>229</v>
      </c>
      <c r="I4" s="72" t="s">
        <v>19</v>
      </c>
      <c r="J4" s="72" t="s">
        <v>20</v>
      </c>
      <c r="K4" s="72" t="s">
        <v>21</v>
      </c>
      <c r="L4" s="72" t="s">
        <v>22</v>
      </c>
      <c r="M4" s="72" t="s">
        <v>165</v>
      </c>
      <c r="N4" s="72" t="s">
        <v>166</v>
      </c>
      <c r="O4" s="72" t="s">
        <v>167</v>
      </c>
      <c r="P4" s="73" t="s">
        <v>168</v>
      </c>
    </row>
    <row r="5" spans="1:16" ht="18.75" thickBot="1" x14ac:dyDescent="0.35">
      <c r="A5" s="61" t="s">
        <v>25</v>
      </c>
      <c r="B5" s="41" t="s">
        <v>80</v>
      </c>
      <c r="C5" s="27"/>
      <c r="D5" s="122">
        <v>112850</v>
      </c>
      <c r="E5" s="122">
        <v>79550</v>
      </c>
      <c r="F5" s="122">
        <v>74370</v>
      </c>
      <c r="G5" s="201">
        <v>86210</v>
      </c>
      <c r="H5" s="122">
        <v>143560</v>
      </c>
      <c r="I5" s="122">
        <v>167610</v>
      </c>
      <c r="J5" s="212">
        <v>154290</v>
      </c>
      <c r="K5" s="213">
        <v>128020</v>
      </c>
      <c r="L5" s="214">
        <v>128390</v>
      </c>
      <c r="M5" s="122">
        <v>112110</v>
      </c>
      <c r="N5" s="122">
        <v>121360</v>
      </c>
      <c r="O5" s="122">
        <v>141710</v>
      </c>
      <c r="P5" s="226">
        <f>SUM(D5:O5)</f>
        <v>1450030</v>
      </c>
    </row>
    <row r="6" spans="1:16" ht="20.25" x14ac:dyDescent="0.3">
      <c r="A6" s="61" t="s">
        <v>4</v>
      </c>
      <c r="B6" s="41" t="s">
        <v>65</v>
      </c>
      <c r="C6" s="26"/>
      <c r="D6" s="121">
        <v>1860000</v>
      </c>
      <c r="E6" s="121">
        <v>2502950</v>
      </c>
      <c r="F6" s="121">
        <v>3267400</v>
      </c>
      <c r="G6" s="121">
        <v>3792486</v>
      </c>
      <c r="H6" s="121">
        <v>9311200</v>
      </c>
      <c r="I6" s="121">
        <v>4825942</v>
      </c>
      <c r="J6" s="121">
        <v>3412428</v>
      </c>
      <c r="K6" s="215">
        <v>2146013</v>
      </c>
      <c r="L6" s="121">
        <v>1923536</v>
      </c>
      <c r="M6" s="121">
        <v>2656700</v>
      </c>
      <c r="N6" s="121">
        <v>2238000</v>
      </c>
      <c r="O6" s="121">
        <v>1860000</v>
      </c>
      <c r="P6" s="223">
        <f t="shared" ref="P6:P11" si="0">SUM(D6:O6)</f>
        <v>39796655</v>
      </c>
    </row>
    <row r="7" spans="1:16" ht="20.25" x14ac:dyDescent="0.3">
      <c r="A7" s="61" t="s">
        <v>5</v>
      </c>
      <c r="B7" s="41" t="s">
        <v>80</v>
      </c>
      <c r="C7" s="26"/>
      <c r="D7" s="121">
        <v>248900</v>
      </c>
      <c r="E7" s="121">
        <v>229925</v>
      </c>
      <c r="F7" s="121">
        <v>248900</v>
      </c>
      <c r="G7" s="121">
        <v>242000</v>
      </c>
      <c r="H7" s="121">
        <v>248900</v>
      </c>
      <c r="I7" s="121">
        <v>242000</v>
      </c>
      <c r="J7" s="121">
        <v>248900</v>
      </c>
      <c r="K7" s="121">
        <v>248900</v>
      </c>
      <c r="L7" s="121">
        <v>242000</v>
      </c>
      <c r="M7" s="121">
        <v>248900</v>
      </c>
      <c r="N7" s="121">
        <v>242000</v>
      </c>
      <c r="O7" s="121">
        <v>248900</v>
      </c>
      <c r="P7" s="223">
        <f t="shared" si="0"/>
        <v>2940225</v>
      </c>
    </row>
    <row r="8" spans="1:16" s="33" customFormat="1" ht="18" x14ac:dyDescent="0.3">
      <c r="A8" s="62" t="s">
        <v>40</v>
      </c>
      <c r="B8" s="42" t="s">
        <v>80</v>
      </c>
      <c r="C8" s="31"/>
      <c r="D8" s="216">
        <f t="shared" ref="D8:O8" si="1">SUM(D5+(D6-D16+D15)+D7+D11+D20)</f>
        <v>-226712</v>
      </c>
      <c r="E8" s="216">
        <f t="shared" si="1"/>
        <v>1368931</v>
      </c>
      <c r="F8" s="216">
        <f t="shared" si="1"/>
        <v>2647544</v>
      </c>
      <c r="G8" s="216">
        <f t="shared" si="1"/>
        <v>2825841</v>
      </c>
      <c r="H8" s="216">
        <f t="shared" si="1"/>
        <v>10573678</v>
      </c>
      <c r="I8" s="216">
        <f t="shared" si="1"/>
        <v>3645242</v>
      </c>
      <c r="J8" s="216">
        <f t="shared" si="1"/>
        <v>849083</v>
      </c>
      <c r="K8" s="216">
        <f t="shared" si="1"/>
        <v>47574</v>
      </c>
      <c r="L8" s="216">
        <f t="shared" si="1"/>
        <v>670040</v>
      </c>
      <c r="M8" s="216">
        <f t="shared" si="1"/>
        <v>1030246</v>
      </c>
      <c r="N8" s="216">
        <f t="shared" si="1"/>
        <v>504126</v>
      </c>
      <c r="O8" s="216">
        <f t="shared" si="1"/>
        <v>-168992</v>
      </c>
      <c r="P8" s="224">
        <f t="shared" si="0"/>
        <v>23766601</v>
      </c>
    </row>
    <row r="9" spans="1:16" s="33" customFormat="1" ht="18" x14ac:dyDescent="0.3">
      <c r="A9" s="62" t="s">
        <v>160</v>
      </c>
      <c r="B9" s="42" t="s">
        <v>41</v>
      </c>
      <c r="C9" s="31"/>
      <c r="D9" s="32">
        <f t="shared" ref="D9:O9" si="2">IF(D8&lt;=0,0,D8)</f>
        <v>0</v>
      </c>
      <c r="E9" s="32">
        <f t="shared" si="2"/>
        <v>1368931</v>
      </c>
      <c r="F9" s="32">
        <f t="shared" si="2"/>
        <v>2647544</v>
      </c>
      <c r="G9" s="32">
        <f t="shared" si="2"/>
        <v>2825841</v>
      </c>
      <c r="H9" s="32">
        <f t="shared" si="2"/>
        <v>10573678</v>
      </c>
      <c r="I9" s="32">
        <f t="shared" si="2"/>
        <v>3645242</v>
      </c>
      <c r="J9" s="32">
        <f t="shared" si="2"/>
        <v>849083</v>
      </c>
      <c r="K9" s="32">
        <f t="shared" si="2"/>
        <v>47574</v>
      </c>
      <c r="L9" s="32">
        <f t="shared" si="2"/>
        <v>670040</v>
      </c>
      <c r="M9" s="32">
        <f t="shared" si="2"/>
        <v>1030246</v>
      </c>
      <c r="N9" s="32">
        <f t="shared" si="2"/>
        <v>504126</v>
      </c>
      <c r="O9" s="32">
        <f t="shared" si="2"/>
        <v>0</v>
      </c>
      <c r="P9" s="224">
        <f t="shared" si="0"/>
        <v>24162305</v>
      </c>
    </row>
    <row r="10" spans="1:16" ht="21" thickBot="1" x14ac:dyDescent="0.35">
      <c r="A10" s="61" t="s">
        <v>6</v>
      </c>
      <c r="B10" s="41" t="s">
        <v>80</v>
      </c>
      <c r="C10" s="26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23"/>
    </row>
    <row r="11" spans="1:16" ht="21" thickBot="1" x14ac:dyDescent="0.35">
      <c r="A11" s="61" t="s">
        <v>7</v>
      </c>
      <c r="B11" s="41" t="s">
        <v>80</v>
      </c>
      <c r="C11" s="26"/>
      <c r="D11" s="217"/>
      <c r="E11" s="217"/>
      <c r="F11" s="217"/>
      <c r="G11" s="217">
        <v>28217</v>
      </c>
      <c r="H11" s="217">
        <v>56434</v>
      </c>
      <c r="I11" s="217">
        <v>112868</v>
      </c>
      <c r="J11" s="218">
        <v>160628</v>
      </c>
      <c r="K11" s="219">
        <v>169301</v>
      </c>
      <c r="L11" s="220">
        <v>28217</v>
      </c>
      <c r="M11" s="217"/>
      <c r="N11" s="217"/>
      <c r="O11" s="217"/>
      <c r="P11" s="223">
        <f t="shared" si="0"/>
        <v>555665</v>
      </c>
    </row>
    <row r="12" spans="1:16" ht="13.5" thickBot="1" x14ac:dyDescent="0.25">
      <c r="A12" s="63" t="s">
        <v>10</v>
      </c>
      <c r="B12" s="40" t="s">
        <v>216</v>
      </c>
      <c r="C12" s="26"/>
      <c r="D12" s="221"/>
      <c r="E12" s="221"/>
      <c r="F12" s="221"/>
      <c r="G12" s="221"/>
      <c r="H12" s="221"/>
      <c r="I12" s="221"/>
      <c r="J12" s="221"/>
      <c r="K12" s="222"/>
      <c r="L12" s="221"/>
      <c r="M12" s="221"/>
      <c r="N12" s="221"/>
      <c r="O12" s="221"/>
      <c r="P12" s="225"/>
    </row>
    <row r="13" spans="1:16" ht="19.5" x14ac:dyDescent="0.25">
      <c r="A13" s="61" t="s">
        <v>8</v>
      </c>
      <c r="B13" s="41" t="s">
        <v>80</v>
      </c>
      <c r="C13" s="26"/>
      <c r="D13" s="215"/>
      <c r="E13" s="215"/>
      <c r="F13" s="215">
        <v>291384</v>
      </c>
      <c r="G13" s="215">
        <v>474066</v>
      </c>
      <c r="H13" s="215">
        <v>224551</v>
      </c>
      <c r="I13" s="215">
        <v>449102</v>
      </c>
      <c r="J13" s="215">
        <v>561378</v>
      </c>
      <c r="K13" s="215">
        <v>561378</v>
      </c>
      <c r="L13" s="215">
        <v>336827</v>
      </c>
      <c r="M13" s="215">
        <v>186162</v>
      </c>
      <c r="N13" s="215">
        <v>89034</v>
      </c>
      <c r="O13" s="215"/>
      <c r="P13" s="223">
        <f>SUM(D13:O13)</f>
        <v>3173882</v>
      </c>
    </row>
    <row r="14" spans="1:16" ht="20.25" x14ac:dyDescent="0.3">
      <c r="A14" s="61" t="s">
        <v>213</v>
      </c>
      <c r="B14" s="41" t="s">
        <v>80</v>
      </c>
      <c r="C14" s="26"/>
      <c r="D14" s="121">
        <v>14012</v>
      </c>
      <c r="E14" s="121">
        <v>12769</v>
      </c>
      <c r="F14" s="121">
        <v>14012</v>
      </c>
      <c r="G14" s="121">
        <v>404433</v>
      </c>
      <c r="H14" s="121">
        <v>795759</v>
      </c>
      <c r="I14" s="121">
        <v>1566554</v>
      </c>
      <c r="J14" s="121">
        <v>2348403</v>
      </c>
      <c r="K14" s="121">
        <v>2348403</v>
      </c>
      <c r="L14" s="121">
        <v>393933</v>
      </c>
      <c r="M14" s="121">
        <v>14012</v>
      </c>
      <c r="N14" s="121">
        <v>13560</v>
      </c>
      <c r="O14" s="121">
        <v>14012</v>
      </c>
      <c r="P14" s="223">
        <f t="shared" ref="P14:P20" si="3">SUM(D14:O14)</f>
        <v>7939862</v>
      </c>
    </row>
    <row r="15" spans="1:16" ht="20.25" x14ac:dyDescent="0.3">
      <c r="A15" s="61" t="s">
        <v>201</v>
      </c>
      <c r="B15" s="41" t="s">
        <v>80</v>
      </c>
      <c r="C15" s="26"/>
      <c r="D15" s="121"/>
      <c r="E15" s="121"/>
      <c r="F15" s="121"/>
      <c r="G15" s="121">
        <v>92514</v>
      </c>
      <c r="H15" s="121"/>
      <c r="I15" s="121">
        <v>370058</v>
      </c>
      <c r="J15" s="121">
        <v>462572</v>
      </c>
      <c r="K15" s="121">
        <v>555087</v>
      </c>
      <c r="L15" s="121">
        <v>92514</v>
      </c>
      <c r="M15" s="121"/>
      <c r="N15" s="121"/>
      <c r="O15" s="121"/>
      <c r="P15" s="223">
        <f t="shared" si="3"/>
        <v>1572745</v>
      </c>
    </row>
    <row r="16" spans="1:16" ht="20.25" x14ac:dyDescent="0.3">
      <c r="A16" s="61" t="s">
        <v>170</v>
      </c>
      <c r="B16" s="41" t="s">
        <v>80</v>
      </c>
      <c r="C16" s="26"/>
      <c r="D16" s="121">
        <v>1550000</v>
      </c>
      <c r="E16" s="121">
        <v>1412500</v>
      </c>
      <c r="F16" s="121">
        <v>1407400</v>
      </c>
      <c r="G16" s="121">
        <v>1560000</v>
      </c>
      <c r="H16" s="121">
        <v>2640000</v>
      </c>
      <c r="I16" s="121">
        <v>1800000</v>
      </c>
      <c r="J16" s="121">
        <v>1550000</v>
      </c>
      <c r="K16" s="121">
        <v>992000</v>
      </c>
      <c r="L16" s="121">
        <v>1110000</v>
      </c>
      <c r="M16" s="121">
        <v>1599600</v>
      </c>
      <c r="N16" s="121">
        <v>1530000</v>
      </c>
      <c r="O16" s="121">
        <v>1550000</v>
      </c>
      <c r="P16" s="223">
        <f t="shared" si="3"/>
        <v>18701500</v>
      </c>
    </row>
    <row r="17" spans="1:16" ht="21" thickBot="1" x14ac:dyDescent="0.35">
      <c r="A17" s="61" t="s">
        <v>174</v>
      </c>
      <c r="B17" s="41" t="s">
        <v>80</v>
      </c>
      <c r="C17" s="26"/>
      <c r="D17" s="121">
        <v>6200</v>
      </c>
      <c r="E17" s="121">
        <v>5650</v>
      </c>
      <c r="F17" s="121">
        <v>6200</v>
      </c>
      <c r="G17" s="121">
        <v>6000</v>
      </c>
      <c r="H17" s="121">
        <v>6200</v>
      </c>
      <c r="I17" s="121">
        <v>6000</v>
      </c>
      <c r="J17" s="121">
        <v>6200</v>
      </c>
      <c r="K17" s="121">
        <v>6200</v>
      </c>
      <c r="L17" s="121">
        <v>6000</v>
      </c>
      <c r="M17" s="121">
        <v>6200</v>
      </c>
      <c r="N17" s="121">
        <v>6000</v>
      </c>
      <c r="O17" s="121">
        <v>6200</v>
      </c>
      <c r="P17" s="223">
        <f t="shared" si="3"/>
        <v>73050</v>
      </c>
    </row>
    <row r="18" spans="1:16" ht="13.5" thickBot="1" x14ac:dyDescent="0.25">
      <c r="A18" s="64" t="s">
        <v>122</v>
      </c>
      <c r="B18" s="40" t="s">
        <v>216</v>
      </c>
      <c r="C18" s="29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223"/>
    </row>
    <row r="19" spans="1:16" ht="19.5" x14ac:dyDescent="0.25">
      <c r="A19" s="65" t="s">
        <v>175</v>
      </c>
      <c r="B19" s="41" t="s">
        <v>80</v>
      </c>
      <c r="C19" s="26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23">
        <f t="shared" si="3"/>
        <v>0</v>
      </c>
    </row>
    <row r="20" spans="1:16" ht="19.5" x14ac:dyDescent="0.25">
      <c r="A20" s="65" t="s">
        <v>176</v>
      </c>
      <c r="B20" s="41" t="s">
        <v>80</v>
      </c>
      <c r="C20" s="26"/>
      <c r="D20" s="121">
        <f t="shared" ref="D20:O20" si="4">SUM(D5+(D6-D16+D15)+D7+D11-(D13+D16+D15+D14+D17))</f>
        <v>-898462</v>
      </c>
      <c r="E20" s="121">
        <f t="shared" si="4"/>
        <v>-30994</v>
      </c>
      <c r="F20" s="121">
        <f t="shared" si="4"/>
        <v>464274</v>
      </c>
      <c r="G20" s="121">
        <f t="shared" si="4"/>
        <v>144414</v>
      </c>
      <c r="H20" s="121">
        <f t="shared" si="4"/>
        <v>3453584</v>
      </c>
      <c r="I20" s="121">
        <f t="shared" si="4"/>
        <v>-273236</v>
      </c>
      <c r="J20" s="121">
        <f t="shared" si="4"/>
        <v>-2039735</v>
      </c>
      <c r="K20" s="121">
        <f t="shared" si="4"/>
        <v>-2207747</v>
      </c>
      <c r="L20" s="121">
        <f t="shared" si="4"/>
        <v>-634617</v>
      </c>
      <c r="M20" s="121">
        <f t="shared" si="4"/>
        <v>-387864</v>
      </c>
      <c r="N20" s="121">
        <f t="shared" si="4"/>
        <v>-567234</v>
      </c>
      <c r="O20" s="121">
        <f t="shared" si="4"/>
        <v>-869602</v>
      </c>
      <c r="P20" s="223">
        <f t="shared" si="3"/>
        <v>-3847219</v>
      </c>
    </row>
    <row r="21" spans="1:16" x14ac:dyDescent="0.2">
      <c r="A21" s="183"/>
      <c r="B21" s="182"/>
      <c r="C21" s="26"/>
      <c r="D21" s="30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45"/>
    </row>
    <row r="22" spans="1:16" ht="19.5" x14ac:dyDescent="0.3">
      <c r="A22" s="49" t="s">
        <v>1</v>
      </c>
      <c r="B22" s="246"/>
      <c r="C22" s="246"/>
      <c r="D22" s="249" t="s">
        <v>26</v>
      </c>
      <c r="E22" s="246"/>
      <c r="F22" s="118"/>
      <c r="G22" s="246"/>
      <c r="H22" s="246"/>
      <c r="I22" s="246"/>
      <c r="J22" s="246"/>
      <c r="K22" s="246"/>
      <c r="L22" s="246"/>
      <c r="M22" s="246"/>
      <c r="N22" s="246"/>
      <c r="O22" s="246"/>
      <c r="P22" s="45"/>
    </row>
    <row r="23" spans="1:16" ht="18.95" customHeight="1" x14ac:dyDescent="0.3">
      <c r="A23" s="46"/>
      <c r="B23" s="246"/>
      <c r="C23" s="246"/>
      <c r="D23" s="250" t="s">
        <v>27</v>
      </c>
      <c r="E23" s="246"/>
      <c r="F23" s="246"/>
      <c r="G23" s="246"/>
      <c r="H23" s="78"/>
      <c r="I23" s="78"/>
      <c r="J23" s="246"/>
      <c r="K23" s="246"/>
      <c r="L23" s="246"/>
      <c r="M23" s="246"/>
      <c r="N23" s="246"/>
      <c r="O23" s="246"/>
      <c r="P23" s="45"/>
    </row>
    <row r="24" spans="1:16" ht="6" customHeight="1" thickBot="1" x14ac:dyDescent="0.25">
      <c r="A24" s="48"/>
      <c r="B24" s="246"/>
      <c r="C24" s="246"/>
      <c r="D24" s="47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45"/>
    </row>
    <row r="25" spans="1:16" ht="20.100000000000001" customHeight="1" thickBot="1" x14ac:dyDescent="0.35">
      <c r="A25" s="49"/>
      <c r="B25" s="246"/>
      <c r="C25" s="246"/>
      <c r="D25" s="52" t="s">
        <v>154</v>
      </c>
      <c r="E25" s="78"/>
      <c r="F25" s="78"/>
      <c r="G25" s="78"/>
      <c r="H25" s="51"/>
      <c r="I25" s="51"/>
      <c r="J25" s="51"/>
      <c r="K25" s="51"/>
      <c r="L25" s="202" t="s">
        <v>0</v>
      </c>
      <c r="M25" s="203">
        <f>SUM(P9/P5)*100</f>
        <v>1666.3313862471809</v>
      </c>
      <c r="N25" s="86" t="s">
        <v>83</v>
      </c>
      <c r="O25" s="51"/>
      <c r="P25" s="45"/>
    </row>
    <row r="26" spans="1:16" ht="6" customHeight="1" thickBot="1" x14ac:dyDescent="0.25">
      <c r="A26" s="245"/>
      <c r="B26" s="246"/>
      <c r="C26" s="246"/>
      <c r="D26" s="50"/>
      <c r="E26" s="246"/>
      <c r="F26" s="246"/>
      <c r="G26" s="51"/>
      <c r="H26" s="51"/>
      <c r="I26" s="51"/>
      <c r="J26" s="51"/>
      <c r="K26" s="51"/>
      <c r="L26" s="51"/>
      <c r="M26" s="51"/>
      <c r="N26" s="51"/>
      <c r="O26" s="51"/>
      <c r="P26" s="45"/>
    </row>
    <row r="27" spans="1:16" ht="21" customHeight="1" thickBot="1" x14ac:dyDescent="0.3">
      <c r="A27" s="245" t="s">
        <v>202</v>
      </c>
      <c r="B27" s="246"/>
      <c r="C27" s="246"/>
      <c r="D27" s="251" t="s">
        <v>203</v>
      </c>
      <c r="E27" s="39">
        <f>SUM(Cover!C35)</f>
        <v>21.7</v>
      </c>
      <c r="F27" s="246"/>
      <c r="G27" s="246"/>
      <c r="H27" s="246"/>
      <c r="I27" s="246"/>
      <c r="J27" s="246"/>
      <c r="K27" s="246"/>
      <c r="L27" s="90"/>
      <c r="M27" s="134"/>
      <c r="N27" s="86"/>
      <c r="O27" s="246"/>
      <c r="P27" s="45"/>
    </row>
    <row r="28" spans="1:16" ht="14.1" customHeight="1" thickBot="1" x14ac:dyDescent="0.25">
      <c r="A28" s="245"/>
      <c r="B28" s="246"/>
      <c r="C28" s="246"/>
      <c r="D28" s="53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45"/>
    </row>
    <row r="29" spans="1:16" ht="24" customHeight="1" thickBot="1" x14ac:dyDescent="0.35">
      <c r="A29" s="245" t="s">
        <v>98</v>
      </c>
      <c r="B29" s="246"/>
      <c r="C29" s="246"/>
      <c r="D29" s="55" t="s">
        <v>29</v>
      </c>
      <c r="E29" s="39">
        <f>SUM(Cover!C31*0.01)</f>
        <v>0.5</v>
      </c>
      <c r="F29" s="246"/>
      <c r="G29" s="246"/>
      <c r="H29" s="246"/>
      <c r="I29" s="246" t="s">
        <v>64</v>
      </c>
      <c r="J29" s="55"/>
      <c r="K29" s="55"/>
      <c r="L29" s="89">
        <f>SUM(P14/O29*100)</f>
        <v>54.244189724605519</v>
      </c>
      <c r="M29" s="52" t="s">
        <v>83</v>
      </c>
      <c r="N29" s="43" t="s">
        <v>86</v>
      </c>
      <c r="O29" s="227">
        <f>SUM(P9-P14-(E27*P17))</f>
        <v>14637258</v>
      </c>
      <c r="P29" s="199" t="s">
        <v>97</v>
      </c>
    </row>
    <row r="30" spans="1:16" ht="3.95" customHeight="1" thickBot="1" x14ac:dyDescent="0.3">
      <c r="A30" s="245"/>
      <c r="B30" s="246"/>
      <c r="C30" s="246"/>
      <c r="D30" s="54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28"/>
      <c r="P30" s="45"/>
    </row>
    <row r="31" spans="1:16" ht="18" thickBot="1" x14ac:dyDescent="0.35">
      <c r="A31" s="245" t="s">
        <v>31</v>
      </c>
      <c r="B31" s="246"/>
      <c r="C31" s="56"/>
      <c r="D31" s="246"/>
      <c r="E31" s="38">
        <f>SUM(E29*P17)</f>
        <v>36525</v>
      </c>
      <c r="F31" s="41" t="s">
        <v>32</v>
      </c>
      <c r="G31" s="246"/>
      <c r="H31" s="246"/>
      <c r="I31" s="246" t="s">
        <v>234</v>
      </c>
      <c r="J31" s="246"/>
      <c r="K31" s="246"/>
      <c r="L31" s="89">
        <f>SUM(P14/P9)*100</f>
        <v>32.860532138800494</v>
      </c>
      <c r="M31" s="52" t="s">
        <v>83</v>
      </c>
      <c r="N31" s="43" t="s">
        <v>39</v>
      </c>
      <c r="O31" s="229">
        <f>SUM(O29*Cover!C35)/100</f>
        <v>3176284.9859999996</v>
      </c>
      <c r="P31" s="199" t="s">
        <v>97</v>
      </c>
    </row>
    <row r="32" spans="1:16" ht="13.5" thickBot="1" x14ac:dyDescent="0.25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88"/>
      <c r="M32" s="58"/>
      <c r="N32" s="58"/>
      <c r="O32" s="58"/>
      <c r="P32" s="59"/>
    </row>
  </sheetData>
  <mergeCells count="1">
    <mergeCell ref="G1:I1"/>
  </mergeCells>
  <phoneticPr fontId="19" type="noConversion"/>
  <pageMargins left="0.45" right="0.1" top="0.84999999999999987" bottom="0.70000000000000007" header="0.5" footer="0.5"/>
  <pageSetup paperSize="5" scale="90" orientation="landscape" horizontalDpi="4294967292" verticalDpi="4294967292" r:id="rId1"/>
  <headerFooter>
    <oddHeader>&amp;CAQUIFER TYPES 1a,1b,1c,2,and 3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3"/>
  <sheetViews>
    <sheetView view="pageLayout" zoomScale="75" zoomScalePageLayoutView="75" workbookViewId="0">
      <selection activeCell="K3" sqref="K3"/>
    </sheetView>
  </sheetViews>
  <sheetFormatPr defaultColWidth="11" defaultRowHeight="12.75" x14ac:dyDescent="0.2"/>
  <cols>
    <col min="1" max="2" width="12.375" customWidth="1"/>
    <col min="3" max="3" width="2.75" customWidth="1"/>
    <col min="4" max="4" width="10" customWidth="1"/>
    <col min="5" max="5" width="10.25" customWidth="1"/>
    <col min="6" max="6" width="9.625" customWidth="1"/>
    <col min="7" max="7" width="9.375" customWidth="1"/>
    <col min="8" max="8" width="9.75" customWidth="1"/>
    <col min="9" max="10" width="8.75" customWidth="1"/>
    <col min="11" max="11" width="9.125" customWidth="1"/>
    <col min="12" max="12" width="9.875" customWidth="1"/>
    <col min="13" max="13" width="8.875" customWidth="1"/>
    <col min="14" max="14" width="9" customWidth="1"/>
    <col min="15" max="15" width="9.625" customWidth="1"/>
  </cols>
  <sheetData>
    <row r="1" spans="1:16" ht="13.5" thickBot="1" x14ac:dyDescent="0.25">
      <c r="A1" s="60" t="s">
        <v>90</v>
      </c>
      <c r="B1" s="191" t="str">
        <f>IF(Cover!E22=1,"Normal Year Precipitation",IF(Cover!E22=2,"Driest Year Precipitation",IF(Cover!E22=3,"Wettest Year Precipitation",IF(Cover!E22="nil","nil"))))</f>
        <v>Normal Year Precipitation</v>
      </c>
      <c r="C1" s="192"/>
      <c r="D1" s="192"/>
      <c r="E1" s="193"/>
      <c r="F1" s="190"/>
      <c r="G1" s="268" t="s">
        <v>67</v>
      </c>
      <c r="H1" s="269"/>
      <c r="I1" s="269"/>
      <c r="J1" s="270"/>
      <c r="K1" s="190"/>
      <c r="L1" s="271" t="s">
        <v>140</v>
      </c>
      <c r="M1" s="271"/>
      <c r="N1" s="272" t="str">
        <f>Cover!C5</f>
        <v>Westwold Valley Aquifer</v>
      </c>
      <c r="O1" s="273"/>
      <c r="P1" s="274"/>
    </row>
    <row r="2" spans="1:16" ht="13.5" thickBot="1" x14ac:dyDescent="0.25">
      <c r="A2" s="189"/>
      <c r="B2" s="188"/>
      <c r="C2" s="188"/>
      <c r="D2" s="188"/>
      <c r="E2" s="152" t="str">
        <f>IF(Cover!E22=1,Cover!E25,IF(Cover!E22=2,Cover!F27,IF(Cover!E22=3,Cover!F29,IF(Cover!E22="nil",Cover!E22))))</f>
        <v>1971-2000</v>
      </c>
      <c r="F2" s="188"/>
      <c r="G2" s="188"/>
      <c r="H2" s="188"/>
      <c r="I2" s="188"/>
      <c r="J2" s="188"/>
      <c r="K2" s="188"/>
      <c r="L2" s="267" t="s">
        <v>141</v>
      </c>
      <c r="M2" s="267"/>
      <c r="N2" s="68" t="str">
        <f>Cover!C11</f>
        <v>1(b)</v>
      </c>
      <c r="O2" s="39" t="str">
        <f>Cover!E11</f>
        <v>UNC</v>
      </c>
      <c r="P2" s="45"/>
    </row>
    <row r="3" spans="1:16" ht="15" x14ac:dyDescent="0.2">
      <c r="A3" s="189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08" t="s">
        <v>41</v>
      </c>
    </row>
    <row r="4" spans="1:16" x14ac:dyDescent="0.2">
      <c r="A4" s="109" t="s">
        <v>142</v>
      </c>
      <c r="B4" s="110" t="s">
        <v>143</v>
      </c>
      <c r="C4" s="111"/>
      <c r="D4" s="70" t="s">
        <v>144</v>
      </c>
      <c r="E4" s="70" t="s">
        <v>145</v>
      </c>
      <c r="F4" s="70" t="s">
        <v>146</v>
      </c>
      <c r="G4" s="70" t="s">
        <v>130</v>
      </c>
      <c r="H4" s="70" t="s">
        <v>131</v>
      </c>
      <c r="I4" s="70" t="s">
        <v>204</v>
      </c>
      <c r="J4" s="70" t="s">
        <v>205</v>
      </c>
      <c r="K4" s="70" t="s">
        <v>206</v>
      </c>
      <c r="L4" s="70" t="s">
        <v>207</v>
      </c>
      <c r="M4" s="70" t="s">
        <v>208</v>
      </c>
      <c r="N4" s="70" t="s">
        <v>209</v>
      </c>
      <c r="O4" s="70" t="s">
        <v>210</v>
      </c>
      <c r="P4" s="73" t="s">
        <v>35</v>
      </c>
    </row>
    <row r="5" spans="1:16" ht="16.5" x14ac:dyDescent="0.25">
      <c r="A5" s="112" t="s">
        <v>169</v>
      </c>
      <c r="B5" s="70" t="s">
        <v>36</v>
      </c>
      <c r="C5" s="70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37">
        <f>SUM(D5:O5)*0.001*1000000*Cover!C9</f>
        <v>0</v>
      </c>
    </row>
    <row r="6" spans="1:16" ht="20.25" x14ac:dyDescent="0.3">
      <c r="A6" s="112" t="s">
        <v>99</v>
      </c>
      <c r="B6" s="70" t="s">
        <v>164</v>
      </c>
      <c r="C6" s="111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04">
        <f t="shared" ref="P6:P11" si="0">SUM(D6:O6)</f>
        <v>0</v>
      </c>
    </row>
    <row r="7" spans="1:16" ht="20.25" x14ac:dyDescent="0.3">
      <c r="A7" s="112" t="s">
        <v>5</v>
      </c>
      <c r="B7" s="70" t="s">
        <v>164</v>
      </c>
      <c r="C7" s="111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04">
        <f t="shared" si="0"/>
        <v>0</v>
      </c>
    </row>
    <row r="8" spans="1:16" ht="18" x14ac:dyDescent="0.3">
      <c r="A8" s="112" t="s">
        <v>118</v>
      </c>
      <c r="B8" s="70" t="s">
        <v>164</v>
      </c>
      <c r="C8" s="111"/>
      <c r="D8" s="32">
        <f>SUM((D5*0.001*1000000*Cover!C9)+D6+D11-(D13*0.001*1000000*Cover!C9)-D16-D15-D21)</f>
        <v>0</v>
      </c>
      <c r="E8" s="32">
        <f>SUM((E5*0.001*1000000*Cover!C9)+E6+E11-(E13*0.001*1000000*Cover!C9)-E16-E15-E21)</f>
        <v>0</v>
      </c>
      <c r="F8" s="32">
        <f>SUM((F5*0.001*1000000*Cover!C9)+F6+F11-(F13*0.001*1000000*Cover!C9)-F16-F15-F21)</f>
        <v>0</v>
      </c>
      <c r="G8" s="32">
        <f>SUM((G5*0.001*1000000*Cover!C9)+G6+G11-(G13*0.001*1000000*Cover!C9)-G16-G15-G21)</f>
        <v>0</v>
      </c>
      <c r="H8" s="32">
        <f>SUM((H5*0.001*1000000*Cover!C9)+H6+H11-(H13*0.001*1000000*Cover!C9)-H16-H15-H21)</f>
        <v>0</v>
      </c>
      <c r="I8" s="32">
        <f>SUM((I5*0.001*1000000*Cover!C9)+I6+I11-(I13*0.001*1000000*Cover!C9)-I16-I15-I21)</f>
        <v>0</v>
      </c>
      <c r="J8" s="32">
        <f>SUM((J5*0.001*1000000*Cover!C9)+J6+J11-(J13*0.001*1000000*Cover!C9)-J16-J15-J21)</f>
        <v>0</v>
      </c>
      <c r="K8" s="32">
        <f>SUM((K5*0.001*1000000*Cover!C9)+K6+K11-(K13*0.001*1000000*Cover!C9)-K16-K15-K21)</f>
        <v>0</v>
      </c>
      <c r="L8" s="32">
        <f>SUM((L5*0.001*1000000*Cover!C9)+L6+L11-(L13*0.001*1000000*Cover!C9)-L16-L15-L21)</f>
        <v>0</v>
      </c>
      <c r="M8" s="32">
        <f>SUM((M5*0.001*1000000*Cover!C9)+M6+M11-(M13*0.001*1000000*Cover!C9)-M16-M15-M21)</f>
        <v>0</v>
      </c>
      <c r="N8" s="32">
        <f>SUM((N5*0.001*1000000*Cover!C9)+N6+N11-(N13*0.001*1000000*Cover!C9)-N16-N15-N21)</f>
        <v>0</v>
      </c>
      <c r="O8" s="32">
        <f>SUM((O5*0.001*1000000*Cover!C9)+O6+O11-(O13*0.001*1000000*Cover!C9)-O16-O15-O21)</f>
        <v>0</v>
      </c>
      <c r="P8" s="95">
        <f t="shared" si="0"/>
        <v>0</v>
      </c>
    </row>
    <row r="9" spans="1:16" s="11" customFormat="1" ht="16.5" x14ac:dyDescent="0.25">
      <c r="A9" s="112" t="s">
        <v>119</v>
      </c>
      <c r="B9" s="70" t="s">
        <v>164</v>
      </c>
      <c r="C9" s="111"/>
      <c r="D9" s="32">
        <f t="shared" ref="D9:O9" si="1">IF(D8&lt;=0,0,D8)</f>
        <v>0</v>
      </c>
      <c r="E9" s="32">
        <f t="shared" si="1"/>
        <v>0</v>
      </c>
      <c r="F9" s="32">
        <f t="shared" si="1"/>
        <v>0</v>
      </c>
      <c r="G9" s="32">
        <f t="shared" si="1"/>
        <v>0</v>
      </c>
      <c r="H9" s="32">
        <f t="shared" si="1"/>
        <v>0</v>
      </c>
      <c r="I9" s="32">
        <f t="shared" si="1"/>
        <v>0</v>
      </c>
      <c r="J9" s="32">
        <f t="shared" si="1"/>
        <v>0</v>
      </c>
      <c r="K9" s="32">
        <f t="shared" si="1"/>
        <v>0</v>
      </c>
      <c r="L9" s="32">
        <f t="shared" si="1"/>
        <v>0</v>
      </c>
      <c r="M9" s="32">
        <f t="shared" si="1"/>
        <v>0</v>
      </c>
      <c r="N9" s="32">
        <f t="shared" si="1"/>
        <v>0</v>
      </c>
      <c r="O9" s="32">
        <f t="shared" si="1"/>
        <v>0</v>
      </c>
      <c r="P9" s="95">
        <f t="shared" si="0"/>
        <v>0</v>
      </c>
    </row>
    <row r="10" spans="1:16" ht="20.25" x14ac:dyDescent="0.3">
      <c r="A10" s="112" t="s">
        <v>6</v>
      </c>
      <c r="B10" s="70" t="s">
        <v>164</v>
      </c>
      <c r="C10" s="111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04">
        <f t="shared" si="0"/>
        <v>0</v>
      </c>
    </row>
    <row r="11" spans="1:16" ht="20.25" x14ac:dyDescent="0.3">
      <c r="A11" s="112" t="s">
        <v>7</v>
      </c>
      <c r="B11" s="70" t="s">
        <v>164</v>
      </c>
      <c r="C11" s="111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04">
        <f t="shared" si="0"/>
        <v>0</v>
      </c>
    </row>
    <row r="12" spans="1:16" x14ac:dyDescent="0.2">
      <c r="A12" s="113" t="s">
        <v>88</v>
      </c>
      <c r="B12" s="110" t="s">
        <v>143</v>
      </c>
      <c r="C12" s="111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3"/>
    </row>
    <row r="13" spans="1:16" ht="19.5" x14ac:dyDescent="0.25">
      <c r="A13" s="112" t="s">
        <v>8</v>
      </c>
      <c r="B13" s="70" t="s">
        <v>36</v>
      </c>
      <c r="C13" s="11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37">
        <f>SUM(D13:O13)*0.001*1000000*Cover!C9</f>
        <v>0</v>
      </c>
    </row>
    <row r="14" spans="1:16" ht="20.25" x14ac:dyDescent="0.3">
      <c r="A14" s="112" t="s">
        <v>9</v>
      </c>
      <c r="B14" s="70" t="s">
        <v>164</v>
      </c>
      <c r="C14" s="111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04">
        <f>SUM(D14:O14)</f>
        <v>0</v>
      </c>
    </row>
    <row r="15" spans="1:16" ht="20.25" x14ac:dyDescent="0.3">
      <c r="A15" s="112" t="s">
        <v>201</v>
      </c>
      <c r="B15" s="70" t="s">
        <v>164</v>
      </c>
      <c r="C15" s="111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04">
        <f>SUM(D15:O15)</f>
        <v>0</v>
      </c>
    </row>
    <row r="16" spans="1:16" ht="20.25" x14ac:dyDescent="0.3">
      <c r="A16" s="112" t="s">
        <v>170</v>
      </c>
      <c r="B16" s="70" t="s">
        <v>164</v>
      </c>
      <c r="C16" s="111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04">
        <f>SUM(D16:O16)</f>
        <v>0</v>
      </c>
    </row>
    <row r="17" spans="1:16" ht="20.25" x14ac:dyDescent="0.3">
      <c r="A17" s="112" t="s">
        <v>109</v>
      </c>
      <c r="B17" s="70" t="s">
        <v>164</v>
      </c>
      <c r="C17" s="111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04">
        <f>SUM(D17:O17)</f>
        <v>0</v>
      </c>
    </row>
    <row r="18" spans="1:16" x14ac:dyDescent="0.2">
      <c r="A18" s="114" t="s">
        <v>89</v>
      </c>
      <c r="B18" s="110" t="s">
        <v>143</v>
      </c>
      <c r="C18" s="110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3"/>
    </row>
    <row r="19" spans="1:16" ht="19.5" x14ac:dyDescent="0.25">
      <c r="A19" s="115" t="s">
        <v>175</v>
      </c>
      <c r="B19" s="70" t="s">
        <v>164</v>
      </c>
      <c r="C19" s="111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04">
        <f>SUM(D19:O19)</f>
        <v>0</v>
      </c>
    </row>
    <row r="20" spans="1:16" ht="19.5" x14ac:dyDescent="0.25">
      <c r="A20" s="115" t="s">
        <v>176</v>
      </c>
      <c r="B20" s="70" t="s">
        <v>164</v>
      </c>
      <c r="C20" s="111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04">
        <f>SUM(D20:O20)</f>
        <v>0</v>
      </c>
    </row>
    <row r="21" spans="1:16" ht="19.5" x14ac:dyDescent="0.25">
      <c r="A21" s="115" t="s">
        <v>87</v>
      </c>
      <c r="B21" s="70" t="s">
        <v>164</v>
      </c>
      <c r="C21" s="111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04">
        <f>SUM(D21:O21)</f>
        <v>0</v>
      </c>
    </row>
    <row r="22" spans="1:16" x14ac:dyDescent="0.2">
      <c r="A22" s="194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94"/>
    </row>
    <row r="23" spans="1:16" s="11" customFormat="1" x14ac:dyDescent="0.2">
      <c r="A23" s="189"/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94"/>
    </row>
    <row r="24" spans="1:16" ht="19.5" x14ac:dyDescent="0.3">
      <c r="A24" s="266" t="s">
        <v>121</v>
      </c>
      <c r="B24" s="267"/>
      <c r="C24" s="267"/>
      <c r="D24" s="249" t="s">
        <v>100</v>
      </c>
      <c r="E24" s="246"/>
      <c r="F24" s="246"/>
      <c r="G24" s="118"/>
      <c r="H24" s="246"/>
      <c r="I24" s="246"/>
      <c r="J24" s="118"/>
      <c r="K24" s="246"/>
      <c r="L24" s="246"/>
      <c r="M24" s="118"/>
      <c r="N24" s="246"/>
      <c r="O24" s="246"/>
      <c r="P24" s="45"/>
    </row>
    <row r="25" spans="1:16" s="11" customFormat="1" ht="3.95" customHeight="1" x14ac:dyDescent="0.2">
      <c r="A25" s="245"/>
      <c r="B25" s="246"/>
      <c r="C25" s="246"/>
      <c r="D25" s="117"/>
      <c r="E25" s="246"/>
      <c r="F25" s="246"/>
      <c r="G25" s="118"/>
      <c r="H25" s="246"/>
      <c r="I25" s="246"/>
      <c r="J25" s="118"/>
      <c r="K25" s="246"/>
      <c r="L25" s="246"/>
      <c r="M25" s="118"/>
      <c r="N25" s="246"/>
      <c r="O25" s="246"/>
      <c r="P25" s="45"/>
    </row>
    <row r="26" spans="1:16" ht="18.95" customHeight="1" x14ac:dyDescent="0.3">
      <c r="A26" s="245"/>
      <c r="B26" s="246"/>
      <c r="C26" s="246"/>
      <c r="D26" s="52" t="s">
        <v>155</v>
      </c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45"/>
    </row>
    <row r="27" spans="1:16" s="11" customFormat="1" ht="18.95" customHeight="1" thickBot="1" x14ac:dyDescent="0.25">
      <c r="A27" s="245"/>
      <c r="B27" s="246"/>
      <c r="C27" s="246"/>
      <c r="D27" s="52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45"/>
    </row>
    <row r="28" spans="1:16" ht="20.100000000000001" customHeight="1" thickBot="1" x14ac:dyDescent="0.3">
      <c r="A28" s="245" t="s">
        <v>202</v>
      </c>
      <c r="B28" s="246"/>
      <c r="C28" s="246"/>
      <c r="D28" s="256" t="s">
        <v>203</v>
      </c>
      <c r="E28" s="39">
        <f>SUM(Cover!C35)</f>
        <v>21.7</v>
      </c>
      <c r="F28" s="205"/>
      <c r="G28" s="205"/>
      <c r="H28" s="246"/>
      <c r="I28" s="246"/>
      <c r="J28" s="246"/>
      <c r="K28" s="246"/>
      <c r="L28" s="90" t="s">
        <v>222</v>
      </c>
      <c r="M28" s="87" t="e">
        <f>SUM(P9/P5)*100</f>
        <v>#DIV/0!</v>
      </c>
      <c r="N28" s="86" t="s">
        <v>83</v>
      </c>
      <c r="O28" s="246"/>
      <c r="P28" s="45"/>
    </row>
    <row r="29" spans="1:16" ht="13.5" thickBot="1" x14ac:dyDescent="0.25">
      <c r="A29" s="245"/>
      <c r="B29" s="246"/>
      <c r="C29" s="246"/>
      <c r="D29" s="41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45"/>
    </row>
    <row r="30" spans="1:16" ht="18" thickBot="1" x14ac:dyDescent="0.35">
      <c r="A30" s="245" t="s">
        <v>98</v>
      </c>
      <c r="B30" s="246"/>
      <c r="C30" s="246"/>
      <c r="D30" s="243" t="s">
        <v>96</v>
      </c>
      <c r="E30" s="39">
        <f>SUM(Cover!C31*0.01)</f>
        <v>0.5</v>
      </c>
      <c r="F30" s="246"/>
      <c r="G30" s="246"/>
      <c r="H30" s="246"/>
      <c r="I30" s="246" t="s">
        <v>64</v>
      </c>
      <c r="J30" s="55"/>
      <c r="K30" s="55"/>
      <c r="L30" s="89" t="e">
        <f>SUM(P14/P30*100)</f>
        <v>#VALUE!</v>
      </c>
      <c r="M30" s="52" t="s">
        <v>83</v>
      </c>
      <c r="N30" s="43" t="s">
        <v>86</v>
      </c>
      <c r="O30" s="105">
        <f>SUM(P9-P14-(E30*P17))</f>
        <v>0</v>
      </c>
      <c r="P30" s="199" t="s">
        <v>97</v>
      </c>
    </row>
    <row r="31" spans="1:16" ht="5.0999999999999996" customHeight="1" thickBot="1" x14ac:dyDescent="0.3">
      <c r="A31" s="245"/>
      <c r="B31" s="246"/>
      <c r="C31" s="246"/>
      <c r="D31" s="54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45"/>
    </row>
    <row r="32" spans="1:16" ht="18" thickBot="1" x14ac:dyDescent="0.35">
      <c r="A32" s="245" t="s">
        <v>31</v>
      </c>
      <c r="B32" s="246"/>
      <c r="C32" s="56"/>
      <c r="D32" s="246"/>
      <c r="E32" s="38">
        <f>SUM(E30*P17)</f>
        <v>0</v>
      </c>
      <c r="F32" s="41" t="s">
        <v>32</v>
      </c>
      <c r="G32" s="246"/>
      <c r="H32" s="246"/>
      <c r="I32" s="246" t="s">
        <v>30</v>
      </c>
      <c r="J32" s="246"/>
      <c r="K32" s="246"/>
      <c r="L32" s="89" t="e">
        <f>SUM(P14/P9)*100</f>
        <v>#DIV/0!</v>
      </c>
      <c r="M32" s="52" t="s">
        <v>83</v>
      </c>
      <c r="N32" s="43" t="s">
        <v>39</v>
      </c>
      <c r="O32" s="105">
        <f>SUM(O29*Cover!C35)/100</f>
        <v>0</v>
      </c>
      <c r="P32" s="199" t="s">
        <v>97</v>
      </c>
    </row>
    <row r="33" spans="1:16" ht="13.5" thickBot="1" x14ac:dyDescent="0.25">
      <c r="A33" s="57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18"/>
    </row>
  </sheetData>
  <sheetProtection sheet="1" objects="1" scenarios="1"/>
  <mergeCells count="5">
    <mergeCell ref="A24:C24"/>
    <mergeCell ref="G1:J1"/>
    <mergeCell ref="L1:M1"/>
    <mergeCell ref="N1:P1"/>
    <mergeCell ref="L2:M2"/>
  </mergeCells>
  <phoneticPr fontId="19" type="noConversion"/>
  <pageMargins left="0.42" right="0.2" top="1" bottom="0.84" header="0.5" footer="0.5"/>
  <pageSetup paperSize="5" scale="85" orientation="landscape" horizontalDpi="4294967292" verticalDpi="4294967292" r:id="rId1"/>
  <headerFooter>
    <oddHeader>&amp;CAQUIFER TYPE 4a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4"/>
  <sheetViews>
    <sheetView view="pageLayout" zoomScale="75" zoomScalePageLayoutView="75" workbookViewId="0">
      <selection activeCell="G1" sqref="G1:J1"/>
    </sheetView>
  </sheetViews>
  <sheetFormatPr defaultColWidth="11" defaultRowHeight="12.75" x14ac:dyDescent="0.2"/>
  <cols>
    <col min="1" max="1" width="13.375" customWidth="1"/>
    <col min="2" max="2" width="5.125" customWidth="1"/>
    <col min="3" max="3" width="4.375" customWidth="1"/>
    <col min="4" max="4" width="8.625" customWidth="1"/>
    <col min="5" max="5" width="9" customWidth="1"/>
    <col min="6" max="6" width="9.375" customWidth="1"/>
    <col min="7" max="7" width="9.25" customWidth="1"/>
    <col min="8" max="8" width="9" customWidth="1"/>
    <col min="9" max="9" width="8.875" customWidth="1"/>
    <col min="10" max="10" width="9.375" customWidth="1"/>
    <col min="11" max="11" width="8.625" customWidth="1"/>
    <col min="12" max="12" width="9.375" customWidth="1"/>
    <col min="13" max="13" width="9.25" customWidth="1"/>
    <col min="14" max="14" width="9.125" customWidth="1"/>
    <col min="15" max="15" width="9.625" customWidth="1"/>
    <col min="16" max="16" width="11.75" customWidth="1"/>
  </cols>
  <sheetData>
    <row r="1" spans="1:16" ht="13.5" thickBot="1" x14ac:dyDescent="0.25">
      <c r="A1" s="60" t="s">
        <v>90</v>
      </c>
      <c r="B1" s="191" t="str">
        <f>IF(Cover!E22=1,"Normal Year Precipitation",IF(Cover!E22=2,"Driest Year Precipitation",IF(Cover!E22=3,"Wettest Year Precipitation",IF(Cover!E22="nil","nil"))))</f>
        <v>Normal Year Precipitation</v>
      </c>
      <c r="C1" s="192"/>
      <c r="D1" s="192"/>
      <c r="E1" s="193"/>
      <c r="F1" s="190"/>
      <c r="G1" s="268" t="s">
        <v>67</v>
      </c>
      <c r="H1" s="269"/>
      <c r="I1" s="269"/>
      <c r="J1" s="270"/>
      <c r="K1" s="190"/>
      <c r="L1" s="271" t="s">
        <v>140</v>
      </c>
      <c r="M1" s="271"/>
      <c r="N1" s="272" t="str">
        <f>Cover!C5</f>
        <v>Westwold Valley Aquifer</v>
      </c>
      <c r="O1" s="273"/>
      <c r="P1" s="274"/>
    </row>
    <row r="2" spans="1:16" ht="13.5" thickBot="1" x14ac:dyDescent="0.25">
      <c r="A2" s="189"/>
      <c r="B2" s="188"/>
      <c r="C2" s="188"/>
      <c r="D2" s="188"/>
      <c r="E2" s="152" t="str">
        <f>IF(Cover!E22=1,Cover!E25,IF(Cover!E22=2,Cover!F27,IF(Cover!E22=3,Cover!F29,IF(Cover!E22="nil",Cover!E22))))</f>
        <v>1971-2000</v>
      </c>
      <c r="F2" s="188"/>
      <c r="G2" s="188"/>
      <c r="H2" s="188"/>
      <c r="I2" s="188"/>
      <c r="J2" s="188"/>
      <c r="K2" s="188"/>
      <c r="L2" s="267" t="s">
        <v>141</v>
      </c>
      <c r="M2" s="267"/>
      <c r="N2" s="68" t="str">
        <f>Cover!C11</f>
        <v>1(b)</v>
      </c>
      <c r="O2" s="39" t="str">
        <f>Cover!E11</f>
        <v>UNC</v>
      </c>
      <c r="P2" s="45"/>
    </row>
    <row r="3" spans="1:16" ht="11.25" customHeight="1" x14ac:dyDescent="0.2">
      <c r="A3" s="189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08" t="s">
        <v>41</v>
      </c>
    </row>
    <row r="4" spans="1:16" x14ac:dyDescent="0.2">
      <c r="A4" s="109" t="s">
        <v>142</v>
      </c>
      <c r="B4" s="110" t="s">
        <v>143</v>
      </c>
      <c r="C4" s="111"/>
      <c r="D4" s="70" t="s">
        <v>144</v>
      </c>
      <c r="E4" s="70" t="s">
        <v>145</v>
      </c>
      <c r="F4" s="70" t="s">
        <v>146</v>
      </c>
      <c r="G4" s="70" t="s">
        <v>130</v>
      </c>
      <c r="H4" s="70" t="s">
        <v>131</v>
      </c>
      <c r="I4" s="70" t="s">
        <v>204</v>
      </c>
      <c r="J4" s="70" t="s">
        <v>205</v>
      </c>
      <c r="K4" s="70" t="s">
        <v>206</v>
      </c>
      <c r="L4" s="70" t="s">
        <v>207</v>
      </c>
      <c r="M4" s="70" t="s">
        <v>208</v>
      </c>
      <c r="N4" s="70" t="s">
        <v>209</v>
      </c>
      <c r="O4" s="70" t="s">
        <v>210</v>
      </c>
      <c r="P4" s="73" t="s">
        <v>35</v>
      </c>
    </row>
    <row r="5" spans="1:16" ht="16.5" x14ac:dyDescent="0.25">
      <c r="A5" s="112" t="s">
        <v>169</v>
      </c>
      <c r="B5" s="70" t="s">
        <v>36</v>
      </c>
      <c r="C5" s="70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138">
        <f>SUM(D5:O5)*0.001*1000000*Cover!C9</f>
        <v>0</v>
      </c>
    </row>
    <row r="6" spans="1:16" ht="20.25" x14ac:dyDescent="0.3">
      <c r="A6" s="112" t="s">
        <v>99</v>
      </c>
      <c r="B6" s="70" t="s">
        <v>164</v>
      </c>
      <c r="C6" s="111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8">
        <f t="shared" ref="P6:P11" si="0">SUM(D6:O6)</f>
        <v>0</v>
      </c>
    </row>
    <row r="7" spans="1:16" ht="20.25" x14ac:dyDescent="0.3">
      <c r="A7" s="112" t="s">
        <v>5</v>
      </c>
      <c r="B7" s="70" t="s">
        <v>164</v>
      </c>
      <c r="C7" s="111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8">
        <f t="shared" si="0"/>
        <v>0</v>
      </c>
    </row>
    <row r="8" spans="1:16" ht="18" x14ac:dyDescent="0.3">
      <c r="A8" s="112" t="s">
        <v>118</v>
      </c>
      <c r="B8" s="70" t="s">
        <v>164</v>
      </c>
      <c r="C8" s="111"/>
      <c r="D8" s="136">
        <f t="shared" ref="D8:O8" si="1">SUM(D10)</f>
        <v>0</v>
      </c>
      <c r="E8" s="136">
        <f t="shared" si="1"/>
        <v>0</v>
      </c>
      <c r="F8" s="136">
        <f t="shared" si="1"/>
        <v>0</v>
      </c>
      <c r="G8" s="136">
        <f t="shared" si="1"/>
        <v>0</v>
      </c>
      <c r="H8" s="136">
        <f t="shared" si="1"/>
        <v>0</v>
      </c>
      <c r="I8" s="136">
        <f t="shared" si="1"/>
        <v>0</v>
      </c>
      <c r="J8" s="136">
        <f t="shared" si="1"/>
        <v>0</v>
      </c>
      <c r="K8" s="136">
        <f t="shared" si="1"/>
        <v>0</v>
      </c>
      <c r="L8" s="136">
        <f t="shared" si="1"/>
        <v>0</v>
      </c>
      <c r="M8" s="136">
        <f t="shared" si="1"/>
        <v>0</v>
      </c>
      <c r="N8" s="136">
        <f t="shared" si="1"/>
        <v>0</v>
      </c>
      <c r="O8" s="136">
        <f t="shared" si="1"/>
        <v>0</v>
      </c>
      <c r="P8" s="200">
        <f>SUM(D8:O8)</f>
        <v>0</v>
      </c>
    </row>
    <row r="9" spans="1:16" ht="16.5" x14ac:dyDescent="0.25">
      <c r="A9" s="112" t="s">
        <v>119</v>
      </c>
      <c r="B9" s="70" t="s">
        <v>164</v>
      </c>
      <c r="C9" s="111"/>
      <c r="D9" s="136">
        <f t="shared" ref="D9:O9" si="2">IF(D8&lt;=0,0,D8)</f>
        <v>0</v>
      </c>
      <c r="E9" s="136">
        <f t="shared" si="2"/>
        <v>0</v>
      </c>
      <c r="F9" s="136">
        <f t="shared" si="2"/>
        <v>0</v>
      </c>
      <c r="G9" s="136">
        <f t="shared" si="2"/>
        <v>0</v>
      </c>
      <c r="H9" s="136">
        <f t="shared" si="2"/>
        <v>0</v>
      </c>
      <c r="I9" s="136">
        <f t="shared" si="2"/>
        <v>0</v>
      </c>
      <c r="J9" s="136">
        <f t="shared" si="2"/>
        <v>0</v>
      </c>
      <c r="K9" s="136">
        <f t="shared" si="2"/>
        <v>0</v>
      </c>
      <c r="L9" s="136">
        <f t="shared" si="2"/>
        <v>0</v>
      </c>
      <c r="M9" s="136">
        <f t="shared" si="2"/>
        <v>0</v>
      </c>
      <c r="N9" s="136">
        <f t="shared" si="2"/>
        <v>0</v>
      </c>
      <c r="O9" s="136">
        <f t="shared" si="2"/>
        <v>0</v>
      </c>
      <c r="P9" s="200">
        <f t="shared" si="0"/>
        <v>0</v>
      </c>
    </row>
    <row r="10" spans="1:16" ht="20.25" x14ac:dyDescent="0.3">
      <c r="A10" s="112" t="s">
        <v>6</v>
      </c>
      <c r="B10" s="70" t="s">
        <v>164</v>
      </c>
      <c r="C10" s="111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8">
        <f t="shared" si="0"/>
        <v>0</v>
      </c>
    </row>
    <row r="11" spans="1:16" ht="20.25" x14ac:dyDescent="0.3">
      <c r="A11" s="112" t="s">
        <v>7</v>
      </c>
      <c r="B11" s="70" t="s">
        <v>164</v>
      </c>
      <c r="C11" s="111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138">
        <f t="shared" si="0"/>
        <v>0</v>
      </c>
    </row>
    <row r="12" spans="1:16" ht="14.25" x14ac:dyDescent="0.2">
      <c r="A12" s="113" t="s">
        <v>88</v>
      </c>
      <c r="B12" s="110" t="s">
        <v>143</v>
      </c>
      <c r="C12" s="111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9"/>
    </row>
    <row r="13" spans="1:16" ht="19.5" x14ac:dyDescent="0.25">
      <c r="A13" s="112" t="s">
        <v>8</v>
      </c>
      <c r="B13" s="70" t="s">
        <v>36</v>
      </c>
      <c r="C13" s="11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138">
        <f>SUM(D13:O13)*0.001*1000000*Cover!C9</f>
        <v>0</v>
      </c>
    </row>
    <row r="14" spans="1:16" ht="20.25" x14ac:dyDescent="0.3">
      <c r="A14" s="112" t="s">
        <v>9</v>
      </c>
      <c r="B14" s="70" t="s">
        <v>164</v>
      </c>
      <c r="C14" s="111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200">
        <f>SUM(D14:O14)</f>
        <v>0</v>
      </c>
    </row>
    <row r="15" spans="1:16" ht="20.25" x14ac:dyDescent="0.3">
      <c r="A15" s="112" t="s">
        <v>201</v>
      </c>
      <c r="B15" s="70" t="s">
        <v>164</v>
      </c>
      <c r="C15" s="111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8">
        <f>SUM(D15:O15)</f>
        <v>0</v>
      </c>
    </row>
    <row r="16" spans="1:16" ht="20.25" x14ac:dyDescent="0.3">
      <c r="A16" s="112" t="s">
        <v>170</v>
      </c>
      <c r="B16" s="70" t="s">
        <v>164</v>
      </c>
      <c r="C16" s="111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8">
        <f>SUM(D16:O16)</f>
        <v>0</v>
      </c>
    </row>
    <row r="17" spans="1:16" ht="20.25" x14ac:dyDescent="0.3">
      <c r="A17" s="112" t="s">
        <v>109</v>
      </c>
      <c r="B17" s="70" t="s">
        <v>164</v>
      </c>
      <c r="C17" s="111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8">
        <f>SUM(D17:O17)</f>
        <v>0</v>
      </c>
    </row>
    <row r="18" spans="1:16" ht="14.25" x14ac:dyDescent="0.2">
      <c r="A18" s="114" t="s">
        <v>89</v>
      </c>
      <c r="B18" s="110" t="s">
        <v>143</v>
      </c>
      <c r="C18" s="110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9"/>
    </row>
    <row r="19" spans="1:16" ht="19.5" x14ac:dyDescent="0.25">
      <c r="A19" s="115" t="s">
        <v>175</v>
      </c>
      <c r="B19" s="70" t="s">
        <v>164</v>
      </c>
      <c r="C19" s="111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8">
        <f>SUM(D19:O19)</f>
        <v>0</v>
      </c>
    </row>
    <row r="20" spans="1:16" ht="19.5" x14ac:dyDescent="0.25">
      <c r="A20" s="115" t="s">
        <v>176</v>
      </c>
      <c r="B20" s="70" t="s">
        <v>164</v>
      </c>
      <c r="C20" s="111"/>
      <c r="D20" s="135">
        <f t="shared" ref="D20:L20" si="3">SUM(D7+D10)-(D14+D17)</f>
        <v>0</v>
      </c>
      <c r="E20" s="135">
        <f t="shared" si="3"/>
        <v>0</v>
      </c>
      <c r="F20" s="135">
        <f t="shared" si="3"/>
        <v>0</v>
      </c>
      <c r="G20" s="135">
        <f t="shared" si="3"/>
        <v>0</v>
      </c>
      <c r="H20" s="135">
        <f t="shared" si="3"/>
        <v>0</v>
      </c>
      <c r="I20" s="135">
        <f t="shared" si="3"/>
        <v>0</v>
      </c>
      <c r="J20" s="135">
        <f t="shared" si="3"/>
        <v>0</v>
      </c>
      <c r="K20" s="135">
        <f t="shared" si="3"/>
        <v>0</v>
      </c>
      <c r="L20" s="135">
        <f t="shared" si="3"/>
        <v>0</v>
      </c>
      <c r="M20" s="135">
        <v>0</v>
      </c>
      <c r="N20" s="135">
        <v>0</v>
      </c>
      <c r="O20" s="135">
        <v>0</v>
      </c>
      <c r="P20" s="138">
        <f>SUM(D20:O20)</f>
        <v>0</v>
      </c>
    </row>
    <row r="21" spans="1:16" ht="19.5" x14ac:dyDescent="0.25">
      <c r="A21" s="115" t="s">
        <v>120</v>
      </c>
      <c r="B21" s="70" t="s">
        <v>164</v>
      </c>
      <c r="C21" s="111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8">
        <f>SUM(D21:O21)</f>
        <v>0</v>
      </c>
    </row>
    <row r="22" spans="1:16" x14ac:dyDescent="0.2">
      <c r="A22" s="194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94"/>
    </row>
    <row r="23" spans="1:16" hidden="1" x14ac:dyDescent="0.2">
      <c r="A23" s="189"/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94"/>
    </row>
    <row r="24" spans="1:16" ht="21" customHeight="1" x14ac:dyDescent="0.3">
      <c r="A24" s="266" t="s">
        <v>93</v>
      </c>
      <c r="B24" s="267"/>
      <c r="C24" s="267"/>
      <c r="D24" s="246"/>
      <c r="E24" s="258" t="s">
        <v>187</v>
      </c>
      <c r="F24" s="246"/>
      <c r="G24" s="118"/>
      <c r="H24" s="246"/>
      <c r="I24" s="246"/>
      <c r="J24" s="118"/>
      <c r="K24" s="246"/>
      <c r="L24" s="246"/>
      <c r="M24" s="118"/>
      <c r="N24" s="246"/>
      <c r="O24" s="246"/>
      <c r="P24" s="45"/>
    </row>
    <row r="25" spans="1:16" ht="3.95" customHeight="1" x14ac:dyDescent="0.2">
      <c r="A25" s="245"/>
      <c r="B25" s="246"/>
      <c r="C25" s="246"/>
      <c r="D25" s="117"/>
      <c r="E25" s="246"/>
      <c r="F25" s="246"/>
      <c r="G25" s="118"/>
      <c r="H25" s="246"/>
      <c r="I25" s="246"/>
      <c r="J25" s="118"/>
      <c r="K25" s="246"/>
      <c r="L25" s="246"/>
      <c r="M25" s="118"/>
      <c r="N25" s="246"/>
      <c r="O25" s="246"/>
      <c r="P25" s="45"/>
    </row>
    <row r="26" spans="1:16" ht="19.5" x14ac:dyDescent="0.3">
      <c r="A26" s="245"/>
      <c r="B26" s="246"/>
      <c r="C26" s="246"/>
      <c r="D26" s="246"/>
      <c r="E26" s="52" t="s">
        <v>12</v>
      </c>
      <c r="F26" s="246"/>
      <c r="G26" s="118"/>
      <c r="H26" s="246"/>
      <c r="I26" s="246"/>
      <c r="J26" s="246"/>
      <c r="K26" s="246"/>
      <c r="L26" s="246"/>
      <c r="M26" s="246"/>
      <c r="N26" s="246"/>
      <c r="O26" s="246"/>
      <c r="P26" s="45"/>
    </row>
    <row r="27" spans="1:16" s="11" customFormat="1" ht="20.25" x14ac:dyDescent="0.3">
      <c r="A27" s="245"/>
      <c r="B27" s="246"/>
      <c r="C27" s="246"/>
      <c r="D27" s="246"/>
      <c r="E27" s="52" t="s">
        <v>155</v>
      </c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45"/>
    </row>
    <row r="28" spans="1:16" ht="7.5" customHeight="1" thickBot="1" x14ac:dyDescent="0.3">
      <c r="A28" s="245"/>
      <c r="B28" s="246"/>
      <c r="C28" s="246"/>
      <c r="D28" s="267"/>
      <c r="E28" s="267"/>
      <c r="F28" s="267"/>
      <c r="G28" s="267"/>
      <c r="H28" s="246"/>
      <c r="I28" s="246"/>
      <c r="J28" s="246"/>
      <c r="K28" s="246"/>
      <c r="L28" s="90"/>
      <c r="M28" s="134"/>
      <c r="N28" s="86"/>
      <c r="O28" s="246"/>
      <c r="P28" s="45"/>
    </row>
    <row r="29" spans="1:16" ht="21.95" customHeight="1" thickBot="1" x14ac:dyDescent="0.3">
      <c r="A29" s="245" t="s">
        <v>202</v>
      </c>
      <c r="B29" s="246"/>
      <c r="C29" s="246"/>
      <c r="D29" s="256" t="s">
        <v>203</v>
      </c>
      <c r="E29" s="39">
        <f>SUM(Cover!C35)</f>
        <v>21.7</v>
      </c>
      <c r="F29" s="47"/>
      <c r="G29" s="246"/>
      <c r="H29" s="246"/>
      <c r="I29" s="246"/>
      <c r="J29" s="246"/>
      <c r="K29" s="246"/>
      <c r="L29" s="246"/>
      <c r="M29" s="246"/>
      <c r="N29" s="246"/>
      <c r="O29" s="246"/>
      <c r="P29" s="45"/>
    </row>
    <row r="30" spans="1:16" s="11" customFormat="1" ht="13.5" thickBot="1" x14ac:dyDescent="0.25">
      <c r="A30" s="245"/>
      <c r="B30" s="246"/>
      <c r="C30" s="246"/>
      <c r="D30" s="41"/>
      <c r="E30" s="41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45"/>
    </row>
    <row r="31" spans="1:16" ht="18" thickBot="1" x14ac:dyDescent="0.35">
      <c r="A31" s="245" t="s">
        <v>98</v>
      </c>
      <c r="B31" s="246"/>
      <c r="C31" s="246"/>
      <c r="D31" s="243" t="s">
        <v>96</v>
      </c>
      <c r="E31" s="39">
        <f>SUM(Cover!C31*0.01)</f>
        <v>0.5</v>
      </c>
      <c r="F31" s="246"/>
      <c r="G31" s="246"/>
      <c r="H31" s="246"/>
      <c r="I31" s="246" t="s">
        <v>64</v>
      </c>
      <c r="J31" s="55"/>
      <c r="K31" s="55"/>
      <c r="L31" s="89" t="e">
        <f>SUM(P14/O31*100)</f>
        <v>#DIV/0!</v>
      </c>
      <c r="M31" s="52" t="s">
        <v>83</v>
      </c>
      <c r="N31" s="53" t="s">
        <v>86</v>
      </c>
      <c r="O31" s="105">
        <f>SUM(P9-P14-(E31*P17))</f>
        <v>0</v>
      </c>
      <c r="P31" s="199" t="s">
        <v>65</v>
      </c>
    </row>
    <row r="32" spans="1:16" s="3" customFormat="1" ht="5.0999999999999996" customHeight="1" thickBot="1" x14ac:dyDescent="0.3">
      <c r="A32" s="127"/>
      <c r="B32" s="67"/>
      <c r="C32" s="67"/>
      <c r="D32" s="128"/>
      <c r="E32" s="47"/>
      <c r="F32" s="67"/>
      <c r="G32" s="67"/>
      <c r="H32" s="67"/>
      <c r="I32" s="67"/>
      <c r="J32" s="129"/>
      <c r="K32" s="129"/>
      <c r="L32" s="134"/>
      <c r="M32" s="130"/>
      <c r="N32" s="131"/>
      <c r="O32" s="132"/>
      <c r="P32" s="133"/>
    </row>
    <row r="33" spans="1:16" ht="23.1" customHeight="1" thickBot="1" x14ac:dyDescent="0.35">
      <c r="A33" s="245" t="s">
        <v>31</v>
      </c>
      <c r="B33" s="246"/>
      <c r="C33" s="56"/>
      <c r="D33" s="246"/>
      <c r="E33" s="38">
        <f>SUM(E31*P17)</f>
        <v>0</v>
      </c>
      <c r="F33" s="41" t="s">
        <v>65</v>
      </c>
      <c r="G33" s="246"/>
      <c r="H33" s="246"/>
      <c r="I33" s="246" t="s">
        <v>30</v>
      </c>
      <c r="J33" s="246"/>
      <c r="K33" s="246"/>
      <c r="L33" s="89" t="e">
        <f>SUM(P14/P9)*100</f>
        <v>#DIV/0!</v>
      </c>
      <c r="M33" s="52" t="s">
        <v>83</v>
      </c>
      <c r="N33" s="43" t="s">
        <v>39</v>
      </c>
      <c r="O33" s="38">
        <f>SUM(O31*Cover!C35)/100</f>
        <v>0</v>
      </c>
      <c r="P33" s="199" t="s">
        <v>65</v>
      </c>
    </row>
    <row r="34" spans="1:16" ht="13.5" thickBot="1" x14ac:dyDescent="0.25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8"/>
    </row>
  </sheetData>
  <sheetProtection sheet="1" objects="1" scenarios="1"/>
  <mergeCells count="6">
    <mergeCell ref="A24:C24"/>
    <mergeCell ref="D28:G28"/>
    <mergeCell ref="G1:J1"/>
    <mergeCell ref="L1:M1"/>
    <mergeCell ref="N1:P1"/>
    <mergeCell ref="L2:M2"/>
  </mergeCells>
  <phoneticPr fontId="19" type="noConversion"/>
  <pageMargins left="0.48000000000000004" right="0.35000000000000003" top="0.90999999999999992" bottom="0.96000000000000008" header="0.5" footer="0.5"/>
  <pageSetup paperSize="5" scale="85" orientation="landscape" horizontalDpi="4294967292" verticalDpi="4294967292" r:id="rId1"/>
  <headerFooter>
    <oddHeader>&amp;CAQUIFER TYPE 4b and 4c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3"/>
  <sheetViews>
    <sheetView tabSelected="1" view="pageLayout" zoomScale="75" zoomScalePageLayoutView="75" workbookViewId="0">
      <selection activeCell="G1" sqref="G1:J1"/>
    </sheetView>
  </sheetViews>
  <sheetFormatPr defaultColWidth="11" defaultRowHeight="12.75" x14ac:dyDescent="0.2"/>
  <cols>
    <col min="1" max="1" width="11.625" customWidth="1"/>
    <col min="2" max="2" width="5.375" customWidth="1"/>
    <col min="3" max="3" width="5.25" customWidth="1"/>
    <col min="4" max="5" width="9.375" customWidth="1"/>
    <col min="6" max="6" width="9.25" customWidth="1"/>
    <col min="7" max="15" width="9.375" customWidth="1"/>
  </cols>
  <sheetData>
    <row r="1" spans="1:16" ht="13.5" thickBot="1" x14ac:dyDescent="0.25">
      <c r="A1" s="60" t="s">
        <v>90</v>
      </c>
      <c r="B1" s="191" t="str">
        <f>IF(Cover!E22=1,"Normal Year Precipitation",IF(Cover!E22=2,"Driest Year Precipitation",IF(Cover!E22=3,"Wettest Year Precipitation",IF(Cover!E22="nil","nil"))))</f>
        <v>Normal Year Precipitation</v>
      </c>
      <c r="C1" s="192"/>
      <c r="D1" s="192"/>
      <c r="E1" s="193"/>
      <c r="F1" s="190"/>
      <c r="G1" s="268" t="s">
        <v>67</v>
      </c>
      <c r="H1" s="269"/>
      <c r="I1" s="269"/>
      <c r="J1" s="270"/>
      <c r="K1" s="190"/>
      <c r="L1" s="271" t="s">
        <v>140</v>
      </c>
      <c r="M1" s="271"/>
      <c r="N1" s="272" t="str">
        <f>Cover!C5</f>
        <v>Westwold Valley Aquifer</v>
      </c>
      <c r="O1" s="273"/>
      <c r="P1" s="274"/>
    </row>
    <row r="2" spans="1:16" ht="13.5" thickBot="1" x14ac:dyDescent="0.25">
      <c r="A2" s="189"/>
      <c r="B2" s="188"/>
      <c r="C2" s="188"/>
      <c r="D2" s="188"/>
      <c r="E2" s="152" t="str">
        <f>IF(Cover!E22=1,Cover!E25,IF(Cover!E22=2,Cover!F27,IF(Cover!E22=3,Cover!F29,IF(Cover!E22="nil",Cover!E22))))</f>
        <v>1971-2000</v>
      </c>
      <c r="F2" s="188"/>
      <c r="G2" s="188"/>
      <c r="H2" s="188"/>
      <c r="I2" s="188"/>
      <c r="J2" s="188"/>
      <c r="K2" s="188"/>
      <c r="L2" s="267" t="s">
        <v>141</v>
      </c>
      <c r="M2" s="267"/>
      <c r="N2" s="68" t="str">
        <f>Cover!C11</f>
        <v>1(b)</v>
      </c>
      <c r="O2" s="142" t="s">
        <v>24</v>
      </c>
      <c r="P2" s="45"/>
    </row>
    <row r="3" spans="1:16" ht="15" x14ac:dyDescent="0.2">
      <c r="A3" s="189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08" t="s">
        <v>41</v>
      </c>
    </row>
    <row r="4" spans="1:16" x14ac:dyDescent="0.2">
      <c r="A4" s="109" t="s">
        <v>142</v>
      </c>
      <c r="B4" s="110" t="s">
        <v>143</v>
      </c>
      <c r="C4" s="111"/>
      <c r="D4" s="70" t="s">
        <v>144</v>
      </c>
      <c r="E4" s="70" t="s">
        <v>145</v>
      </c>
      <c r="F4" s="70" t="s">
        <v>146</v>
      </c>
      <c r="G4" s="70" t="s">
        <v>130</v>
      </c>
      <c r="H4" s="70" t="s">
        <v>131</v>
      </c>
      <c r="I4" s="70" t="s">
        <v>204</v>
      </c>
      <c r="J4" s="70" t="s">
        <v>205</v>
      </c>
      <c r="K4" s="70" t="s">
        <v>206</v>
      </c>
      <c r="L4" s="70" t="s">
        <v>207</v>
      </c>
      <c r="M4" s="70" t="s">
        <v>208</v>
      </c>
      <c r="N4" s="70" t="s">
        <v>209</v>
      </c>
      <c r="O4" s="70" t="s">
        <v>210</v>
      </c>
      <c r="P4" s="73" t="s">
        <v>35</v>
      </c>
    </row>
    <row r="5" spans="1:16" ht="16.5" x14ac:dyDescent="0.25">
      <c r="A5" s="112" t="s">
        <v>169</v>
      </c>
      <c r="B5" s="70" t="s">
        <v>36</v>
      </c>
      <c r="C5" s="70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37">
        <f>SUM(D5:O5)*0.001*1000000*Cover!C9</f>
        <v>0</v>
      </c>
    </row>
    <row r="6" spans="1:16" ht="20.25" x14ac:dyDescent="0.3">
      <c r="A6" s="112" t="s">
        <v>99</v>
      </c>
      <c r="B6" s="70" t="s">
        <v>164</v>
      </c>
      <c r="C6" s="111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04">
        <f t="shared" ref="P6:P11" si="0">SUM(D6:O6)</f>
        <v>0</v>
      </c>
    </row>
    <row r="7" spans="1:16" ht="20.25" x14ac:dyDescent="0.3">
      <c r="A7" s="112" t="s">
        <v>5</v>
      </c>
      <c r="B7" s="70" t="s">
        <v>164</v>
      </c>
      <c r="C7" s="111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04">
        <f t="shared" si="0"/>
        <v>0</v>
      </c>
    </row>
    <row r="8" spans="1:16" ht="18" x14ac:dyDescent="0.3">
      <c r="A8" s="112" t="s">
        <v>118</v>
      </c>
      <c r="B8" s="70" t="s">
        <v>164</v>
      </c>
      <c r="C8" s="111"/>
      <c r="D8" s="32">
        <f>SUM((D5*0.001*1000000*Cover!C9)+D6+D11-(D13*0.001*1000000*Cover!C9)-D16-D15-D21)</f>
        <v>0</v>
      </c>
      <c r="E8" s="32">
        <f>SUM((E5*0.001*1000000*Cover!C9)+E6+E11-(E13*0.001*1000000*Cover!C9)-E16-E15-E21)</f>
        <v>0</v>
      </c>
      <c r="F8" s="32">
        <f>SUM((F5*0.001*1000000*Cover!C9)+F6+F11-(F13*0.001*1000000*Cover!C9)-F16-F15-F21)</f>
        <v>0</v>
      </c>
      <c r="G8" s="32">
        <f>SUM((G5*0.001*1000000*Cover!C9)+G6+G11-(G13*0.001*1000000*Cover!C9)-G16-G15-G21)</f>
        <v>0</v>
      </c>
      <c r="H8" s="32">
        <f>SUM((H5*0.001*1000000*Cover!C9)+H6+H11-(H13*0.001*1000000*Cover!C9)-H16-H15-H21)</f>
        <v>0</v>
      </c>
      <c r="I8" s="32">
        <f>SUM((I5*0.001*1000000*Cover!C9)+I6+I11-(I13*0.001*1000000*Cover!C9)-I16-I15-I21)</f>
        <v>0</v>
      </c>
      <c r="J8" s="32">
        <f>SUM((J5*0.001*1000000*Cover!C9)+J6+J11-(J13*0.001*1000000*Cover!C9)-J16-J15-J21)</f>
        <v>0</v>
      </c>
      <c r="K8" s="32">
        <f>SUM((K5*0.001*1000000*Cover!C9)+K6+K11-(K13*0.001*1000000*Cover!C9)-K16-K15-K21)</f>
        <v>0</v>
      </c>
      <c r="L8" s="32">
        <f>SUM((L5*0.001*1000000*Cover!C9)+L6+L11-(L13*0.001*1000000*Cover!C9)-L16-L15-L21)</f>
        <v>0</v>
      </c>
      <c r="M8" s="32">
        <f>SUM((M5*0.001*1000000*Cover!C9)+M6+M11-(M13*0.001*1000000*Cover!C9)-M16-M15-M21)</f>
        <v>0</v>
      </c>
      <c r="N8" s="32">
        <f>SUM((N5*0.001*1000000*Cover!C9)+N6+N11-(N13*0.001*1000000*Cover!C9)-N16-N15-N21)</f>
        <v>0</v>
      </c>
      <c r="O8" s="32">
        <f>SUM((O5*0.001*1000000*Cover!C9)+O6+O11-(O13*0.001*1000000*Cover!C9)-O16-O15-O21)</f>
        <v>0</v>
      </c>
      <c r="P8" s="95">
        <f>SUM(D8:O8)</f>
        <v>0</v>
      </c>
    </row>
    <row r="9" spans="1:16" ht="16.5" x14ac:dyDescent="0.25">
      <c r="A9" s="112" t="s">
        <v>119</v>
      </c>
      <c r="B9" s="70" t="s">
        <v>164</v>
      </c>
      <c r="C9" s="111"/>
      <c r="D9" s="32">
        <f t="shared" ref="D9:O9" si="1">IF(D8&lt;=0,0,D8)</f>
        <v>0</v>
      </c>
      <c r="E9" s="32">
        <f t="shared" si="1"/>
        <v>0</v>
      </c>
      <c r="F9" s="32">
        <f t="shared" si="1"/>
        <v>0</v>
      </c>
      <c r="G9" s="32">
        <f t="shared" si="1"/>
        <v>0</v>
      </c>
      <c r="H9" s="32">
        <f t="shared" si="1"/>
        <v>0</v>
      </c>
      <c r="I9" s="32">
        <f t="shared" si="1"/>
        <v>0</v>
      </c>
      <c r="J9" s="32">
        <f t="shared" si="1"/>
        <v>0</v>
      </c>
      <c r="K9" s="32">
        <f t="shared" si="1"/>
        <v>0</v>
      </c>
      <c r="L9" s="32">
        <f t="shared" si="1"/>
        <v>0</v>
      </c>
      <c r="M9" s="32">
        <f t="shared" si="1"/>
        <v>0</v>
      </c>
      <c r="N9" s="32">
        <f t="shared" si="1"/>
        <v>0</v>
      </c>
      <c r="O9" s="32">
        <f t="shared" si="1"/>
        <v>0</v>
      </c>
      <c r="P9" s="95">
        <f t="shared" si="0"/>
        <v>0</v>
      </c>
    </row>
    <row r="10" spans="1:16" ht="20.25" x14ac:dyDescent="0.3">
      <c r="A10" s="112" t="s">
        <v>6</v>
      </c>
      <c r="B10" s="70" t="s">
        <v>164</v>
      </c>
      <c r="C10" s="111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04">
        <f t="shared" si="0"/>
        <v>0</v>
      </c>
    </row>
    <row r="11" spans="1:16" ht="20.25" x14ac:dyDescent="0.3">
      <c r="A11" s="112" t="s">
        <v>7</v>
      </c>
      <c r="B11" s="70" t="s">
        <v>164</v>
      </c>
      <c r="C11" s="111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04">
        <f t="shared" si="0"/>
        <v>0</v>
      </c>
    </row>
    <row r="12" spans="1:16" x14ac:dyDescent="0.2">
      <c r="A12" s="113" t="s">
        <v>88</v>
      </c>
      <c r="B12" s="110" t="s">
        <v>143</v>
      </c>
      <c r="C12" s="111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3"/>
    </row>
    <row r="13" spans="1:16" ht="19.5" x14ac:dyDescent="0.25">
      <c r="A13" s="112" t="s">
        <v>8</v>
      </c>
      <c r="B13" s="70" t="s">
        <v>36</v>
      </c>
      <c r="C13" s="11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37">
        <f>SUM(D13:O13)*0.001*1000000*Cover!C9</f>
        <v>0</v>
      </c>
    </row>
    <row r="14" spans="1:16" ht="20.25" x14ac:dyDescent="0.3">
      <c r="A14" s="112" t="s">
        <v>9</v>
      </c>
      <c r="B14" s="70" t="s">
        <v>164</v>
      </c>
      <c r="C14" s="111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04">
        <f>SUM(D14:O14)</f>
        <v>0</v>
      </c>
    </row>
    <row r="15" spans="1:16" ht="20.25" x14ac:dyDescent="0.3">
      <c r="A15" s="112" t="s">
        <v>201</v>
      </c>
      <c r="B15" s="70" t="s">
        <v>164</v>
      </c>
      <c r="C15" s="111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04">
        <f>SUM(D15:O15)</f>
        <v>0</v>
      </c>
    </row>
    <row r="16" spans="1:16" ht="20.25" x14ac:dyDescent="0.3">
      <c r="A16" s="112" t="s">
        <v>170</v>
      </c>
      <c r="B16" s="70" t="s">
        <v>164</v>
      </c>
      <c r="C16" s="111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04">
        <f>SUM(D16:O16)</f>
        <v>0</v>
      </c>
    </row>
    <row r="17" spans="1:16" ht="20.25" x14ac:dyDescent="0.3">
      <c r="A17" s="112" t="s">
        <v>109</v>
      </c>
      <c r="B17" s="70" t="s">
        <v>164</v>
      </c>
      <c r="C17" s="111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04">
        <f>SUM(D17:O17)</f>
        <v>0</v>
      </c>
    </row>
    <row r="18" spans="1:16" x14ac:dyDescent="0.2">
      <c r="A18" s="114" t="s">
        <v>89</v>
      </c>
      <c r="B18" s="110" t="s">
        <v>143</v>
      </c>
      <c r="C18" s="110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3"/>
    </row>
    <row r="19" spans="1:16" ht="19.5" x14ac:dyDescent="0.25">
      <c r="A19" s="115" t="s">
        <v>175</v>
      </c>
      <c r="B19" s="70" t="s">
        <v>164</v>
      </c>
      <c r="C19" s="111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04">
        <f>SUM(D19:O19)</f>
        <v>0</v>
      </c>
    </row>
    <row r="20" spans="1:16" ht="19.5" x14ac:dyDescent="0.25">
      <c r="A20" s="115" t="s">
        <v>176</v>
      </c>
      <c r="B20" s="70" t="s">
        <v>164</v>
      </c>
      <c r="C20" s="111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04">
        <f>SUM(D20:O20)</f>
        <v>0</v>
      </c>
    </row>
    <row r="21" spans="1:16" ht="19.5" x14ac:dyDescent="0.25">
      <c r="A21" s="115" t="s">
        <v>87</v>
      </c>
      <c r="B21" s="70" t="s">
        <v>164</v>
      </c>
      <c r="C21" s="111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04">
        <f>SUM(D21:O21)</f>
        <v>0</v>
      </c>
    </row>
    <row r="22" spans="1:16" x14ac:dyDescent="0.2">
      <c r="A22" s="194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94"/>
    </row>
    <row r="23" spans="1:16" ht="3.95" customHeight="1" x14ac:dyDescent="0.2">
      <c r="A23" s="189"/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94"/>
    </row>
    <row r="24" spans="1:16" ht="19.5" x14ac:dyDescent="0.3">
      <c r="A24" s="266" t="s">
        <v>121</v>
      </c>
      <c r="B24" s="267"/>
      <c r="C24" s="267"/>
      <c r="D24" s="249" t="s">
        <v>18</v>
      </c>
      <c r="E24" s="246"/>
      <c r="F24" s="246"/>
      <c r="G24" s="118"/>
      <c r="H24" s="246"/>
      <c r="I24" s="246"/>
      <c r="J24" s="118"/>
      <c r="K24" s="246"/>
      <c r="L24" s="246"/>
      <c r="M24" s="118"/>
      <c r="N24" s="246"/>
      <c r="O24" s="246"/>
      <c r="P24" s="45"/>
    </row>
    <row r="25" spans="1:16" ht="6" customHeight="1" x14ac:dyDescent="0.2">
      <c r="A25" s="245"/>
      <c r="B25" s="246"/>
      <c r="C25" s="246"/>
      <c r="D25" s="117"/>
      <c r="E25" s="246"/>
      <c r="F25" s="246"/>
      <c r="G25" s="118"/>
      <c r="H25" s="246"/>
      <c r="I25" s="246"/>
      <c r="J25" s="118"/>
      <c r="K25" s="246"/>
      <c r="L25" s="246"/>
      <c r="M25" s="118"/>
      <c r="N25" s="246"/>
      <c r="O25" s="246"/>
      <c r="P25" s="45"/>
    </row>
    <row r="26" spans="1:16" ht="20.100000000000001" customHeight="1" thickBot="1" x14ac:dyDescent="0.35">
      <c r="A26" s="245"/>
      <c r="B26" s="246"/>
      <c r="C26" s="246"/>
      <c r="D26" s="52" t="s">
        <v>28</v>
      </c>
      <c r="E26" s="140"/>
      <c r="F26" s="140"/>
      <c r="G26" s="140"/>
      <c r="H26" s="140"/>
      <c r="I26" s="140"/>
      <c r="J26" s="246"/>
      <c r="K26" s="246"/>
      <c r="L26" s="246"/>
      <c r="M26" s="246"/>
      <c r="N26" s="246"/>
      <c r="O26" s="246"/>
      <c r="P26" s="45"/>
    </row>
    <row r="27" spans="1:16" ht="16.5" thickBot="1" x14ac:dyDescent="0.3">
      <c r="A27" s="245"/>
      <c r="B27" s="246"/>
      <c r="C27" s="246"/>
      <c r="D27" s="267"/>
      <c r="E27" s="267"/>
      <c r="F27" s="267"/>
      <c r="G27" s="267"/>
      <c r="H27" s="246"/>
      <c r="I27" s="246"/>
      <c r="J27" s="246"/>
      <c r="K27" s="246"/>
      <c r="L27" s="90" t="s">
        <v>222</v>
      </c>
      <c r="M27" s="87" t="e">
        <f>SUM(P9/P5)*100</f>
        <v>#DIV/0!</v>
      </c>
      <c r="N27" s="86" t="s">
        <v>83</v>
      </c>
      <c r="O27" s="246"/>
      <c r="P27" s="45"/>
    </row>
    <row r="28" spans="1:16" s="11" customFormat="1" ht="21" customHeight="1" thickBot="1" x14ac:dyDescent="0.3">
      <c r="A28" s="245" t="s">
        <v>202</v>
      </c>
      <c r="B28" s="246"/>
      <c r="C28" s="246"/>
      <c r="D28" s="256" t="s">
        <v>203</v>
      </c>
      <c r="E28" s="39">
        <f>SUM(Cover!C35)</f>
        <v>21.7</v>
      </c>
      <c r="F28" s="246"/>
      <c r="G28" s="246"/>
      <c r="H28" s="246"/>
      <c r="I28" s="246"/>
      <c r="J28" s="246"/>
      <c r="K28" s="246"/>
      <c r="L28" s="90"/>
      <c r="M28" s="134"/>
      <c r="N28" s="86"/>
      <c r="O28" s="246"/>
      <c r="P28" s="45"/>
    </row>
    <row r="29" spans="1:16" ht="13.5" thickBot="1" x14ac:dyDescent="0.25">
      <c r="A29" s="245"/>
      <c r="B29" s="246"/>
      <c r="C29" s="246"/>
      <c r="D29" s="41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45"/>
    </row>
    <row r="30" spans="1:16" ht="18" thickBot="1" x14ac:dyDescent="0.35">
      <c r="A30" s="245" t="s">
        <v>98</v>
      </c>
      <c r="B30" s="246"/>
      <c r="C30" s="246"/>
      <c r="D30" s="244" t="s">
        <v>29</v>
      </c>
      <c r="E30" s="39">
        <f>SUM(Cover!C31*0.01)</f>
        <v>0.5</v>
      </c>
      <c r="F30" s="246"/>
      <c r="G30" s="246"/>
      <c r="H30" s="246"/>
      <c r="I30" s="246" t="s">
        <v>64</v>
      </c>
      <c r="J30" s="55"/>
      <c r="K30" s="55"/>
      <c r="L30" s="89" t="e">
        <f>SUM(P14/P30*100)</f>
        <v>#VALUE!</v>
      </c>
      <c r="M30" s="52" t="s">
        <v>83</v>
      </c>
      <c r="N30" s="43" t="s">
        <v>86</v>
      </c>
      <c r="O30" s="105">
        <f>SUM(P9-P14-(E30*P17))</f>
        <v>0</v>
      </c>
      <c r="P30" s="199" t="s">
        <v>65</v>
      </c>
    </row>
    <row r="31" spans="1:16" ht="15.75" thickBot="1" x14ac:dyDescent="0.3">
      <c r="A31" s="245"/>
      <c r="B31" s="246"/>
      <c r="C31" s="246"/>
      <c r="D31" s="54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45"/>
    </row>
    <row r="32" spans="1:16" ht="18" thickBot="1" x14ac:dyDescent="0.35">
      <c r="A32" s="245" t="s">
        <v>31</v>
      </c>
      <c r="B32" s="246"/>
      <c r="C32" s="56"/>
      <c r="D32" s="246"/>
      <c r="E32" s="38">
        <f>SUM(E30*P17)</f>
        <v>0</v>
      </c>
      <c r="F32" s="41" t="s">
        <v>65</v>
      </c>
      <c r="G32" s="246"/>
      <c r="H32" s="246"/>
      <c r="I32" s="246" t="s">
        <v>30</v>
      </c>
      <c r="J32" s="246"/>
      <c r="K32" s="246"/>
      <c r="L32" s="89" t="e">
        <f>SUM(P14/P9)*100</f>
        <v>#DIV/0!</v>
      </c>
      <c r="M32" s="52" t="s">
        <v>83</v>
      </c>
      <c r="N32" s="43" t="s">
        <v>39</v>
      </c>
      <c r="O32" s="38">
        <f>SUM(O30*Cover!C35)/100</f>
        <v>0</v>
      </c>
      <c r="P32" s="199" t="s">
        <v>65</v>
      </c>
    </row>
    <row r="33" spans="1:16" ht="13.5" thickBot="1" x14ac:dyDescent="0.25">
      <c r="A33" s="57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18"/>
    </row>
  </sheetData>
  <sheetProtection sheet="1" objects="1" scenarios="1"/>
  <mergeCells count="6">
    <mergeCell ref="A24:C24"/>
    <mergeCell ref="D27:G27"/>
    <mergeCell ref="G1:J1"/>
    <mergeCell ref="L1:M1"/>
    <mergeCell ref="N1:P1"/>
    <mergeCell ref="L2:M2"/>
  </mergeCells>
  <phoneticPr fontId="19" type="noConversion"/>
  <pageMargins left="0.57000000000000006" right="0.33" top="0.84" bottom="1" header="0.5" footer="0.5"/>
  <pageSetup paperSize="5" scale="85" orientation="landscape" horizontalDpi="4294967292" verticalDpi="4294967292" r:id="rId1"/>
  <headerFooter>
    <oddHeader>&amp;CAQUIFER TYPES 5a, 5b, 6a, 6b_x000D_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7"/>
  <sheetViews>
    <sheetView view="pageLayout" zoomScale="150" zoomScalePageLayoutView="150" workbookViewId="0">
      <selection activeCell="A7" sqref="A7"/>
    </sheetView>
  </sheetViews>
  <sheetFormatPr defaultColWidth="11" defaultRowHeight="12.75" x14ac:dyDescent="0.2"/>
  <cols>
    <col min="1" max="1" width="64.75" customWidth="1"/>
    <col min="2" max="2" width="5.75" customWidth="1"/>
    <col min="3" max="3" width="4.375" customWidth="1"/>
    <col min="4" max="4" width="5.75" customWidth="1"/>
    <col min="5" max="6" width="6" customWidth="1"/>
    <col min="7" max="7" width="6.25" customWidth="1"/>
    <col min="8" max="8" width="5.875" customWidth="1"/>
    <col min="9" max="9" width="5.375" customWidth="1"/>
    <col min="10" max="10" width="5.125" customWidth="1"/>
    <col min="11" max="11" width="5.625" customWidth="1"/>
    <col min="12" max="12" width="6.875" customWidth="1"/>
    <col min="13" max="13" width="6.375" customWidth="1"/>
    <col min="14" max="14" width="5.375" customWidth="1"/>
    <col min="15" max="15" width="4.875" customWidth="1"/>
  </cols>
  <sheetData>
    <row r="1" spans="1:10" ht="45" x14ac:dyDescent="0.2">
      <c r="A1" s="231" t="s">
        <v>197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ht="15" thickBot="1" x14ac:dyDescent="0.25">
      <c r="A2" s="232" t="s">
        <v>198</v>
      </c>
      <c r="B2" s="230"/>
      <c r="C2" s="230"/>
      <c r="D2" s="230"/>
      <c r="E2" s="230"/>
      <c r="F2" s="230"/>
      <c r="G2" s="230"/>
      <c r="H2" s="230"/>
      <c r="I2" s="230"/>
      <c r="J2" s="230"/>
    </row>
    <row r="3" spans="1:10" ht="13.5" thickBot="1" x14ac:dyDescent="0.25"/>
    <row r="4" spans="1:10" ht="15" x14ac:dyDescent="0.2">
      <c r="A4" s="233" t="s">
        <v>199</v>
      </c>
    </row>
    <row r="5" spans="1:10" ht="13.5" thickBot="1" x14ac:dyDescent="0.25">
      <c r="A5" s="234" t="s">
        <v>192</v>
      </c>
    </row>
    <row r="6" spans="1:10" ht="13.5" thickBot="1" x14ac:dyDescent="0.25"/>
    <row r="7" spans="1:10" ht="13.5" thickBot="1" x14ac:dyDescent="0.25">
      <c r="A7" s="260" t="s">
        <v>236</v>
      </c>
    </row>
  </sheetData>
  <sheetProtection sheet="1" objects="1" scenarios="1"/>
  <phoneticPr fontId="19" type="noConversion"/>
  <hyperlinks>
    <hyperlink ref="A7" r:id="rId1" xr:uid="{00000000-0004-0000-0800-000000000000}"/>
  </hyperlinks>
  <pageMargins left="0.75000000000000011" right="0.34259259259259262" top="1" bottom="1" header="0.5" footer="0.5"/>
  <pageSetup orientation="landscape" horizontalDpi="4294967292" verticalDpi="4294967292" r:id="rId2"/>
  <headerFooter>
    <oddHeader>&amp;CReferences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Instructions</vt:lpstr>
      <vt:lpstr>Cover</vt:lpstr>
      <vt:lpstr>Aquifer Types</vt:lpstr>
      <vt:lpstr>Methods</vt:lpstr>
      <vt:lpstr>Aquifers 1a , 1b ,1c ,2, 3</vt:lpstr>
      <vt:lpstr>Aquifer 4a</vt:lpstr>
      <vt:lpstr>Aquifers 4b, 4c</vt:lpstr>
      <vt:lpstr>Aquifers 5a,5b,6a,6b</vt:lpstr>
      <vt:lpstr>References</vt:lpstr>
      <vt:lpstr>Sheet2</vt:lpstr>
      <vt:lpstr>Sheet3</vt:lpstr>
    </vt:vector>
  </TitlesOfParts>
  <Company>HY-GEO CONSULTING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KOHUT</dc:creator>
  <cp:lastModifiedBy>Rathfelder, Klaus ENV:EX</cp:lastModifiedBy>
  <cp:lastPrinted>2016-11-30T19:46:17Z</cp:lastPrinted>
  <dcterms:created xsi:type="dcterms:W3CDTF">2016-11-11T03:53:14Z</dcterms:created>
  <dcterms:modified xsi:type="dcterms:W3CDTF">2021-06-03T22:53:08Z</dcterms:modified>
</cp:coreProperties>
</file>